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netorg837044.sharepoint.com/sites/PTMembers/Shared Documents/Florida Polytechnic University/Advisory Services/3. Florida Poly Student Eval-Selection 2022/ITN/Deliverables/"/>
    </mc:Choice>
  </mc:AlternateContent>
  <xr:revisionPtr revIDLastSave="2" documentId="8_{C951639B-088F-4F88-AF57-88885BF7A1A8}" xr6:coauthVersionLast="47" xr6:coauthVersionMax="47" xr10:uidLastSave="{81413FC0-DE38-49D5-9CBB-4EC91215A6E3}"/>
  <bookViews>
    <workbookView xWindow="1005" yWindow="2415" windowWidth="25485" windowHeight="12645" tabRatio="915" firstSheet="1" activeTab="1" xr2:uid="{63E75F08-CC20-48CF-87A9-ED4522B94621}"/>
  </bookViews>
  <sheets>
    <sheet name="HR budget - Oracle" sheetId="14" state="hidden" r:id="rId1"/>
    <sheet name="A-Instructions" sheetId="25" r:id="rId2"/>
    <sheet name="B-Total Costs 5-Year Agreement" sheetId="17" r:id="rId3"/>
    <sheet name="C-Total Costs 10-Year Agreement" sheetId="23" r:id="rId4"/>
    <sheet name="E-Implementation Costs" sheetId="16" r:id="rId5"/>
    <sheet name="F-Optional Ongoing Costs" sheetId="22" r:id="rId6"/>
    <sheet name="G-Florida Poly Staffing" sheetId="19" r:id="rId7"/>
    <sheet name="H-Value-Added Services" sheetId="26" r:id="rId8"/>
    <sheet name="D-Intentionally Left Blank" sheetId="24" r:id="rId9"/>
    <sheet name="DNU HR budget - Oracle - old" sheetId="13" state="hidden" r:id="rId10"/>
    <sheet name="budget for presentation" sheetId="15" state="hidden"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26" l="1"/>
  <c r="F9" i="26"/>
  <c r="E9" i="26"/>
  <c r="D9" i="26"/>
  <c r="C9" i="26"/>
  <c r="H8" i="26"/>
  <c r="H7" i="26"/>
  <c r="H6" i="26"/>
  <c r="H5" i="26"/>
  <c r="L17" i="26"/>
  <c r="K17" i="26"/>
  <c r="J17" i="26"/>
  <c r="I17" i="26"/>
  <c r="H17" i="26"/>
  <c r="G17" i="26"/>
  <c r="F17" i="26"/>
  <c r="E17" i="26"/>
  <c r="D17" i="26"/>
  <c r="C17" i="26"/>
  <c r="M16" i="26"/>
  <c r="M15" i="26"/>
  <c r="M14" i="26"/>
  <c r="M13" i="26"/>
  <c r="M31" i="22"/>
  <c r="L31" i="22"/>
  <c r="K31" i="22"/>
  <c r="J31" i="22"/>
  <c r="I31" i="22"/>
  <c r="H31" i="22"/>
  <c r="G31" i="22"/>
  <c r="F31" i="22"/>
  <c r="E31" i="22"/>
  <c r="D31" i="22"/>
  <c r="N30" i="22"/>
  <c r="N29" i="22"/>
  <c r="N28" i="22"/>
  <c r="N27" i="22"/>
  <c r="N26" i="22"/>
  <c r="N25" i="22"/>
  <c r="N24" i="22"/>
  <c r="N23" i="22"/>
  <c r="N22" i="22"/>
  <c r="N21" i="22"/>
  <c r="N20" i="22"/>
  <c r="I15" i="22"/>
  <c r="I14" i="22"/>
  <c r="I13" i="22"/>
  <c r="I12" i="22"/>
  <c r="I11" i="22"/>
  <c r="I10" i="22"/>
  <c r="I9" i="22"/>
  <c r="I8" i="22"/>
  <c r="I7" i="22"/>
  <c r="I6" i="22"/>
  <c r="I5" i="22"/>
  <c r="F38" i="16"/>
  <c r="H38" i="16"/>
  <c r="J38" i="16"/>
  <c r="J35" i="16"/>
  <c r="H35" i="16"/>
  <c r="F35" i="16"/>
  <c r="F32" i="16"/>
  <c r="H32" i="16"/>
  <c r="J32" i="16"/>
  <c r="J29" i="16"/>
  <c r="H29" i="16"/>
  <c r="F29" i="16"/>
  <c r="F26" i="16"/>
  <c r="H26" i="16"/>
  <c r="J26" i="16"/>
  <c r="J23" i="16"/>
  <c r="H23" i="16"/>
  <c r="F23" i="16"/>
  <c r="F20" i="16"/>
  <c r="H20" i="16"/>
  <c r="J20" i="16"/>
  <c r="J17" i="16"/>
  <c r="H17" i="16"/>
  <c r="F17" i="16"/>
  <c r="F14" i="16"/>
  <c r="H14" i="16"/>
  <c r="J14" i="16"/>
  <c r="J11" i="16"/>
  <c r="H11" i="16"/>
  <c r="F11" i="16"/>
  <c r="F8" i="16"/>
  <c r="J8" i="16"/>
  <c r="I6" i="17"/>
  <c r="I5" i="17"/>
  <c r="H9" i="26" l="1"/>
  <c r="N5" i="23"/>
  <c r="M17" i="26"/>
  <c r="N31" i="22"/>
  <c r="N4" i="23"/>
  <c r="H56" i="16"/>
  <c r="F56" i="16"/>
  <c r="J55" i="16"/>
  <c r="I55" i="16"/>
  <c r="G55" i="16"/>
  <c r="K55" i="16" s="1"/>
  <c r="J54" i="16"/>
  <c r="I54" i="16"/>
  <c r="G54" i="16"/>
  <c r="I16" i="22"/>
  <c r="I8" i="23"/>
  <c r="M8" i="23"/>
  <c r="H8" i="23"/>
  <c r="G8" i="23"/>
  <c r="N7" i="23"/>
  <c r="N6" i="23"/>
  <c r="H16" i="22"/>
  <c r="G16" i="22"/>
  <c r="F16" i="22"/>
  <c r="E16" i="22"/>
  <c r="D16" i="22"/>
  <c r="I4" i="17"/>
  <c r="I7" i="17"/>
  <c r="I3" i="17"/>
  <c r="I34" i="16"/>
  <c r="G34" i="16"/>
  <c r="I33" i="16"/>
  <c r="G33" i="16"/>
  <c r="H59" i="16"/>
  <c r="F59" i="16"/>
  <c r="J58" i="16"/>
  <c r="I58" i="16"/>
  <c r="G58" i="16"/>
  <c r="J57" i="16"/>
  <c r="I57" i="16"/>
  <c r="G57" i="16"/>
  <c r="J52" i="16"/>
  <c r="J51" i="16"/>
  <c r="J49" i="16"/>
  <c r="J48" i="16"/>
  <c r="J46" i="16"/>
  <c r="J45" i="16"/>
  <c r="K8" i="23" l="1"/>
  <c r="L8" i="23"/>
  <c r="I56" i="16"/>
  <c r="J56" i="16"/>
  <c r="G56" i="16"/>
  <c r="K54" i="16"/>
  <c r="D8" i="23"/>
  <c r="F8" i="23"/>
  <c r="E8" i="23"/>
  <c r="G35" i="16"/>
  <c r="G59" i="16"/>
  <c r="I35" i="16"/>
  <c r="K34" i="16"/>
  <c r="K33" i="16"/>
  <c r="I59" i="16"/>
  <c r="K58" i="16"/>
  <c r="K57" i="16"/>
  <c r="J59" i="16"/>
  <c r="F8" i="17"/>
  <c r="D8" i="17"/>
  <c r="H53" i="16"/>
  <c r="F53" i="16"/>
  <c r="I52" i="16"/>
  <c r="G52" i="16"/>
  <c r="I51" i="16"/>
  <c r="G51" i="16"/>
  <c r="H50" i="16"/>
  <c r="F50" i="16"/>
  <c r="I49" i="16"/>
  <c r="G49" i="16"/>
  <c r="I48" i="16"/>
  <c r="G48" i="16"/>
  <c r="H47" i="16"/>
  <c r="F47" i="16"/>
  <c r="I46" i="16"/>
  <c r="G46" i="16"/>
  <c r="I45" i="16"/>
  <c r="G45" i="16"/>
  <c r="I37" i="16"/>
  <c r="G37" i="16"/>
  <c r="I36" i="16"/>
  <c r="G36" i="16"/>
  <c r="I31" i="16"/>
  <c r="G31" i="16"/>
  <c r="I30" i="16"/>
  <c r="G30" i="16"/>
  <c r="I28" i="16"/>
  <c r="G28" i="16"/>
  <c r="I27" i="16"/>
  <c r="G27" i="16"/>
  <c r="I25" i="16"/>
  <c r="G25" i="16"/>
  <c r="I24" i="16"/>
  <c r="G24" i="16"/>
  <c r="I22" i="16"/>
  <c r="G22" i="16"/>
  <c r="I21" i="16"/>
  <c r="G21" i="16"/>
  <c r="I19" i="16"/>
  <c r="G19" i="16"/>
  <c r="I18" i="16"/>
  <c r="G18" i="16"/>
  <c r="I16" i="16"/>
  <c r="G16" i="16"/>
  <c r="I15" i="16"/>
  <c r="G15" i="16"/>
  <c r="I13" i="16"/>
  <c r="G13" i="16"/>
  <c r="I12" i="16"/>
  <c r="G12" i="16"/>
  <c r="J7" i="16"/>
  <c r="J6" i="16"/>
  <c r="I10" i="16"/>
  <c r="G10" i="16"/>
  <c r="I9" i="16"/>
  <c r="G9" i="16"/>
  <c r="H8" i="16"/>
  <c r="I7" i="16"/>
  <c r="G7" i="16"/>
  <c r="I6" i="16"/>
  <c r="G6" i="16"/>
  <c r="K14" i="14"/>
  <c r="E29" i="14"/>
  <c r="D15" i="14"/>
  <c r="D25" i="14" s="1"/>
  <c r="D27" i="14" s="1"/>
  <c r="D17" i="14" s="1"/>
  <c r="C15" i="14"/>
  <c r="B15" i="14"/>
  <c r="B13" i="14" s="1"/>
  <c r="E26" i="14"/>
  <c r="E28" i="14" s="1"/>
  <c r="E22" i="14" s="1"/>
  <c r="C26" i="14"/>
  <c r="C28" i="14" s="1"/>
  <c r="C22" i="14" s="1"/>
  <c r="E25" i="14"/>
  <c r="E27" i="14" s="1"/>
  <c r="E17" i="14" s="1"/>
  <c r="F18" i="14"/>
  <c r="F16" i="14"/>
  <c r="C25" i="14"/>
  <c r="C27" i="14" s="1"/>
  <c r="C17" i="14" s="1"/>
  <c r="E13" i="14"/>
  <c r="L12" i="14"/>
  <c r="J12" i="14"/>
  <c r="U12" i="14" s="1"/>
  <c r="B12" i="14"/>
  <c r="L11" i="14"/>
  <c r="P11" i="14" s="1"/>
  <c r="J11" i="14"/>
  <c r="U11" i="14" s="1"/>
  <c r="E11" i="14" s="1"/>
  <c r="B11" i="14"/>
  <c r="L10" i="14"/>
  <c r="J10" i="14"/>
  <c r="U10" i="14" s="1"/>
  <c r="L9" i="14"/>
  <c r="J9" i="14"/>
  <c r="W9" i="14" s="1"/>
  <c r="L8" i="14"/>
  <c r="J8" i="14"/>
  <c r="W8" i="14" s="1"/>
  <c r="L7" i="14"/>
  <c r="J7" i="14"/>
  <c r="W7" i="14" s="1"/>
  <c r="L6" i="14"/>
  <c r="V11" i="14" s="1"/>
  <c r="J6" i="14"/>
  <c r="W6" i="14" s="1"/>
  <c r="B21" i="13"/>
  <c r="E21" i="13"/>
  <c r="D21" i="13"/>
  <c r="C21" i="13"/>
  <c r="D15" i="13"/>
  <c r="D26" i="13" s="1"/>
  <c r="D28" i="13" s="1"/>
  <c r="D17" i="13" s="1"/>
  <c r="C15" i="13"/>
  <c r="C13" i="13" s="1"/>
  <c r="B15" i="13"/>
  <c r="E27" i="13"/>
  <c r="E29" i="13" s="1"/>
  <c r="E23" i="13" s="1"/>
  <c r="E26" i="13"/>
  <c r="E28" i="13" s="1"/>
  <c r="E17" i="13" s="1"/>
  <c r="E30" i="13"/>
  <c r="F18" i="13"/>
  <c r="F16" i="13"/>
  <c r="E13" i="13"/>
  <c r="D13" i="13"/>
  <c r="L12" i="13"/>
  <c r="J12" i="13"/>
  <c r="W12" i="13" s="1"/>
  <c r="B12" i="13"/>
  <c r="L11" i="13"/>
  <c r="R11" i="13" s="1"/>
  <c r="J11" i="13"/>
  <c r="U11" i="13" s="1"/>
  <c r="E11" i="13" s="1"/>
  <c r="B11" i="13"/>
  <c r="L10" i="13"/>
  <c r="J10" i="13"/>
  <c r="U10" i="13" s="1"/>
  <c r="L9" i="13"/>
  <c r="J9" i="13"/>
  <c r="U9" i="13" s="1"/>
  <c r="L8" i="13"/>
  <c r="J8" i="13"/>
  <c r="W8" i="13" s="1"/>
  <c r="L7" i="13"/>
  <c r="J7" i="13"/>
  <c r="W7" i="13" s="1"/>
  <c r="L6" i="13"/>
  <c r="V11" i="13" s="1"/>
  <c r="J6" i="13"/>
  <c r="W6" i="13" s="1"/>
  <c r="N3" i="23" l="1"/>
  <c r="N8" i="23" s="1"/>
  <c r="J8" i="23"/>
  <c r="K56" i="16"/>
  <c r="F60" i="16"/>
  <c r="K35" i="16"/>
  <c r="K59" i="16"/>
  <c r="H39" i="16"/>
  <c r="F39" i="16"/>
  <c r="K49" i="16"/>
  <c r="G53" i="16"/>
  <c r="J53" i="16"/>
  <c r="H60" i="16"/>
  <c r="K46" i="16"/>
  <c r="G50" i="16"/>
  <c r="I50" i="16"/>
  <c r="K48" i="16"/>
  <c r="J50" i="16"/>
  <c r="I53" i="16"/>
  <c r="K52" i="16"/>
  <c r="G47" i="16"/>
  <c r="I47" i="16"/>
  <c r="K51" i="16"/>
  <c r="G38" i="16"/>
  <c r="I38" i="16"/>
  <c r="E8" i="17"/>
  <c r="G8" i="17"/>
  <c r="K45" i="16"/>
  <c r="J47" i="16"/>
  <c r="K37" i="16"/>
  <c r="K36" i="16"/>
  <c r="G32" i="16"/>
  <c r="I32" i="16"/>
  <c r="K31" i="16"/>
  <c r="K30" i="16"/>
  <c r="K18" i="16"/>
  <c r="G29" i="16"/>
  <c r="G26" i="16"/>
  <c r="I26" i="16"/>
  <c r="K22" i="16"/>
  <c r="K25" i="16"/>
  <c r="K24" i="16"/>
  <c r="G23" i="16"/>
  <c r="I23" i="16"/>
  <c r="G17" i="16"/>
  <c r="I29" i="16"/>
  <c r="K28" i="16"/>
  <c r="K27" i="16"/>
  <c r="K21" i="16"/>
  <c r="K7" i="16"/>
  <c r="I17" i="16"/>
  <c r="I20" i="16"/>
  <c r="K16" i="16"/>
  <c r="K19" i="16"/>
  <c r="K13" i="16"/>
  <c r="K15" i="16"/>
  <c r="G20" i="16"/>
  <c r="I8" i="16"/>
  <c r="K10" i="16"/>
  <c r="G14" i="16"/>
  <c r="K9" i="16"/>
  <c r="I14" i="16"/>
  <c r="G8" i="16"/>
  <c r="K12" i="16"/>
  <c r="K6" i="16"/>
  <c r="G11" i="16"/>
  <c r="I11" i="16"/>
  <c r="W11" i="14"/>
  <c r="U12" i="13"/>
  <c r="U7" i="14"/>
  <c r="W9" i="13"/>
  <c r="D29" i="14"/>
  <c r="U8" i="14"/>
  <c r="W12" i="14"/>
  <c r="F20" i="14"/>
  <c r="C29" i="14"/>
  <c r="B29" i="14"/>
  <c r="Q11" i="14"/>
  <c r="C11" i="14" s="1"/>
  <c r="U9" i="14"/>
  <c r="R11" i="14"/>
  <c r="F15" i="14"/>
  <c r="B25" i="14"/>
  <c r="D26" i="14"/>
  <c r="D28" i="14" s="1"/>
  <c r="D22" i="14" s="1"/>
  <c r="U6" i="14"/>
  <c r="C13" i="14"/>
  <c r="D13" i="14"/>
  <c r="B26" i="14"/>
  <c r="F21" i="13"/>
  <c r="D30" i="13"/>
  <c r="C26" i="13"/>
  <c r="C28" i="13" s="1"/>
  <c r="C17" i="13" s="1"/>
  <c r="F15" i="13"/>
  <c r="U6" i="13"/>
  <c r="P11" i="13"/>
  <c r="Q11" i="13" s="1"/>
  <c r="W11" i="13"/>
  <c r="S11" i="13"/>
  <c r="D11" i="13" s="1"/>
  <c r="B30" i="13"/>
  <c r="C30" i="13"/>
  <c r="B26" i="13"/>
  <c r="D27" i="13"/>
  <c r="D29" i="13" s="1"/>
  <c r="D23" i="13" s="1"/>
  <c r="B27" i="13"/>
  <c r="U7" i="13"/>
  <c r="C27" i="13"/>
  <c r="C29" i="13" s="1"/>
  <c r="C23" i="13" s="1"/>
  <c r="U8" i="13"/>
  <c r="B13" i="13"/>
  <c r="F13" i="13" s="1"/>
  <c r="I60" i="16" l="1"/>
  <c r="G60" i="16"/>
  <c r="J60" i="16"/>
  <c r="J39" i="16"/>
  <c r="K53" i="16"/>
  <c r="I39" i="16"/>
  <c r="G39" i="16"/>
  <c r="K50" i="16"/>
  <c r="K38" i="16"/>
  <c r="K47" i="16"/>
  <c r="K32" i="16"/>
  <c r="K29" i="16"/>
  <c r="H8" i="17"/>
  <c r="K17" i="16"/>
  <c r="K26" i="16"/>
  <c r="K23" i="16"/>
  <c r="K20" i="16"/>
  <c r="K14" i="16"/>
  <c r="K11" i="16"/>
  <c r="K8" i="16"/>
  <c r="C11" i="13"/>
  <c r="F11" i="13" s="1"/>
  <c r="F13" i="14"/>
  <c r="G29" i="14"/>
  <c r="G26" i="14"/>
  <c r="B28" i="14"/>
  <c r="B22" i="14" s="1"/>
  <c r="F22" i="14" s="1"/>
  <c r="G25" i="14"/>
  <c r="B27" i="14"/>
  <c r="B17" i="14" s="1"/>
  <c r="F17" i="14" s="1"/>
  <c r="F29" i="14"/>
  <c r="F26" i="14"/>
  <c r="F28" i="14" s="1"/>
  <c r="F25" i="14"/>
  <c r="F27" i="14" s="1"/>
  <c r="S11" i="14"/>
  <c r="M11" i="14" s="1"/>
  <c r="F30" i="13"/>
  <c r="F26" i="13"/>
  <c r="F28" i="13" s="1"/>
  <c r="F27" i="13"/>
  <c r="F29" i="13" s="1"/>
  <c r="G26" i="13"/>
  <c r="B28" i="13"/>
  <c r="B17" i="13" s="1"/>
  <c r="F17" i="13" s="1"/>
  <c r="G30" i="13"/>
  <c r="M11" i="13"/>
  <c r="B29" i="13"/>
  <c r="B23" i="13" s="1"/>
  <c r="F23" i="13" s="1"/>
  <c r="G27" i="13"/>
  <c r="K60" i="16" l="1"/>
  <c r="K39" i="16"/>
  <c r="I8" i="17"/>
  <c r="D11" i="14"/>
  <c r="F11" i="14" s="1"/>
  <c r="I6" i="14" l="1"/>
  <c r="I7" i="14"/>
  <c r="I6" i="13"/>
  <c r="I7" i="13"/>
  <c r="I10" i="14"/>
  <c r="I8" i="13"/>
  <c r="I12" i="14"/>
  <c r="I12" i="13"/>
  <c r="I10" i="13"/>
  <c r="I8" i="14"/>
  <c r="I9" i="13"/>
  <c r="I9" i="14"/>
  <c r="P8" i="13" l="1"/>
  <c r="N8" i="13"/>
  <c r="N10" i="13"/>
  <c r="P10" i="13"/>
  <c r="N10" i="14"/>
  <c r="O10" i="14" s="1"/>
  <c r="B10" i="14" s="1"/>
  <c r="P10" i="14"/>
  <c r="P7" i="14"/>
  <c r="N7" i="14"/>
  <c r="N9" i="14"/>
  <c r="P9" i="14"/>
  <c r="R12" i="13"/>
  <c r="P12" i="13"/>
  <c r="P6" i="14"/>
  <c r="Q6" i="14" s="1"/>
  <c r="C6" i="14" s="1"/>
  <c r="N6" i="14"/>
  <c r="R6" i="14"/>
  <c r="N8" i="14"/>
  <c r="O8" i="14" s="1"/>
  <c r="B8" i="14" s="1"/>
  <c r="P8" i="14"/>
  <c r="P6" i="13"/>
  <c r="Q6" i="13" s="1"/>
  <c r="C6" i="13" s="1"/>
  <c r="N6" i="13"/>
  <c r="R6" i="13"/>
  <c r="N9" i="13"/>
  <c r="P9" i="13"/>
  <c r="P12" i="14"/>
  <c r="R12" i="14"/>
  <c r="N7" i="13"/>
  <c r="P7" i="13"/>
  <c r="S12" i="14" l="1"/>
  <c r="E12" i="14" s="1"/>
  <c r="S6" i="13"/>
  <c r="E6" i="13" s="1"/>
  <c r="O7" i="14"/>
  <c r="B7" i="14" s="1"/>
  <c r="Q12" i="14"/>
  <c r="C12" i="14" s="1"/>
  <c r="S6" i="14"/>
  <c r="D6" i="14" s="1"/>
  <c r="S12" i="13"/>
  <c r="E12" i="13" s="1"/>
  <c r="O10" i="13"/>
  <c r="B10" i="13" s="1"/>
  <c r="R7" i="13"/>
  <c r="Q7" i="13"/>
  <c r="C7" i="13" s="1"/>
  <c r="Q9" i="13"/>
  <c r="C9" i="13" s="1"/>
  <c r="R9" i="13"/>
  <c r="O6" i="14"/>
  <c r="B6" i="14" s="1"/>
  <c r="Q9" i="14"/>
  <c r="C9" i="14" s="1"/>
  <c r="R9" i="14"/>
  <c r="Q10" i="14"/>
  <c r="C10" i="14" s="1"/>
  <c r="R10" i="14"/>
  <c r="O8" i="13"/>
  <c r="Q12" i="13"/>
  <c r="C12" i="13" s="1"/>
  <c r="R10" i="13"/>
  <c r="Q10" i="13"/>
  <c r="C10" i="13" s="1"/>
  <c r="O6" i="13"/>
  <c r="B6" i="13" s="1"/>
  <c r="Q7" i="14"/>
  <c r="C7" i="14" s="1"/>
  <c r="R7" i="14"/>
  <c r="O7" i="13"/>
  <c r="B7" i="13" s="1"/>
  <c r="O9" i="13"/>
  <c r="B9" i="13" s="1"/>
  <c r="Q8" i="14"/>
  <c r="C8" i="14" s="1"/>
  <c r="R8" i="14"/>
  <c r="O9" i="14"/>
  <c r="B9" i="14" s="1"/>
  <c r="R8" i="13"/>
  <c r="Q8" i="13"/>
  <c r="C8" i="13" s="1"/>
  <c r="D6" i="13" l="1"/>
  <c r="F6" i="13" s="1"/>
  <c r="C23" i="14"/>
  <c r="D12" i="14"/>
  <c r="F12" i="14" s="1"/>
  <c r="M6" i="14"/>
  <c r="E6" i="14"/>
  <c r="F6" i="14" s="1"/>
  <c r="C24" i="13"/>
  <c r="S7" i="14"/>
  <c r="D7" i="14" s="1"/>
  <c r="S9" i="14"/>
  <c r="D9" i="14" s="1"/>
  <c r="S7" i="13"/>
  <c r="D7" i="13" s="1"/>
  <c r="S8" i="13"/>
  <c r="E8" i="13" s="1"/>
  <c r="S8" i="14"/>
  <c r="M8" i="14" s="1"/>
  <c r="S10" i="14"/>
  <c r="M10" i="14" s="1"/>
  <c r="S9" i="13"/>
  <c r="E9" i="13" s="1"/>
  <c r="M6" i="13"/>
  <c r="S10" i="13"/>
  <c r="D10" i="13" s="1"/>
  <c r="B23" i="14"/>
  <c r="M12" i="13"/>
  <c r="B8" i="13"/>
  <c r="D12" i="13"/>
  <c r="F12" i="13" s="1"/>
  <c r="M12" i="14"/>
  <c r="M8" i="13" l="1"/>
  <c r="D10" i="14"/>
  <c r="D8" i="13"/>
  <c r="F8" i="13" s="1"/>
  <c r="M9" i="13"/>
  <c r="M9" i="14"/>
  <c r="E10" i="13"/>
  <c r="F10" i="13" s="1"/>
  <c r="M10" i="13"/>
  <c r="E9" i="14"/>
  <c r="F9" i="14" s="1"/>
  <c r="D9" i="13"/>
  <c r="F9" i="13" s="1"/>
  <c r="D8" i="14"/>
  <c r="D23" i="14" s="1"/>
  <c r="E7" i="13"/>
  <c r="E7" i="14"/>
  <c r="F7" i="14" s="1"/>
  <c r="B24" i="13"/>
  <c r="M7" i="13"/>
  <c r="M7" i="14"/>
  <c r="E10" i="14"/>
  <c r="E8" i="14"/>
  <c r="F10" i="14" l="1"/>
  <c r="F8" i="14"/>
  <c r="E24" i="13"/>
  <c r="F7" i="13"/>
  <c r="F24" i="13" s="1"/>
  <c r="D24" i="13"/>
  <c r="E23" i="14"/>
  <c r="F23"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tc={B18B964C-D3C0-49C6-9219-F5AACDAEFB92}</author>
  </authors>
  <commentList>
    <comment ref="K9" authorId="0" shapeId="0" xr:uid="{B18B964C-D3C0-49C6-9219-F5AACDAEFB92}">
      <text>
        <t>[Threaded comment]
Your version of Excel allows you to read this threaded comment; however, any edits to it will get removed if the file is opened in a newer version of Excel. Learn more: https://go.microsoft.com/fwlink/?linkid=870924
Comment:
    I think this should be 2. IT is still stabilizing Bannaer and Kuali. HR IT operations are very intensive due tot al of the manual processes.
Reply:
    Updated to 2</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tc={2B12D721-40A3-4663-9406-0DD04B20618E}</author>
    <author>tc={D669E7EC-C8B2-4E64-8814-910A473FFB25}</author>
  </authors>
  <commentList>
    <comment ref="K9" authorId="0" shapeId="0" xr:uid="{2B12D721-40A3-4663-9406-0DD04B20618E}">
      <text>
        <t>[Threaded comment]
Your version of Excel allows you to read this threaded comment; however, any edits to it will get removed if the file is opened in a newer version of Excel. Learn more: https://go.microsoft.com/fwlink/?linkid=870924
Comment:
    I think this should be 2. IT is still stabilizing Bannaer and Kuali. HR IT operations are very intensive due tot al of the manual processes.
Reply:
    Updated to 2</t>
      </text>
    </comment>
    <comment ref="B13" authorId="1" shapeId="0" xr:uid="{D669E7EC-C8B2-4E64-8814-910A473FFB25}">
      <text>
        <t>[Threaded comment]
Your version of Excel allows you to read this threaded comment; however, any edits to it will get removed if the file is opened in a newer version of Excel. Learn more: https://go.microsoft.com/fwlink/?linkid=870924
Comment:
    This should be consistent with previous project - 10%?
Reply:
    Fixed the formula - should update once we enter the implementation costs</t>
      </text>
    </comment>
  </commentList>
</comments>
</file>

<file path=xl/sharedStrings.xml><?xml version="1.0" encoding="utf-8"?>
<sst xmlns="http://schemas.openxmlformats.org/spreadsheetml/2006/main" count="461" uniqueCount="213">
  <si>
    <t>Year 1</t>
  </si>
  <si>
    <t>Year 2</t>
  </si>
  <si>
    <t>Year 3</t>
  </si>
  <si>
    <t>Total</t>
  </si>
  <si>
    <t>Salary</t>
  </si>
  <si>
    <t>Benefits %</t>
  </si>
  <si>
    <t># empl</t>
  </si>
  <si>
    <t>Travel</t>
  </si>
  <si>
    <t xml:space="preserve">Contingency </t>
  </si>
  <si>
    <t>cost subject to travel</t>
  </si>
  <si>
    <t>check sum</t>
  </si>
  <si>
    <t>travel</t>
  </si>
  <si>
    <t>travel percentage</t>
  </si>
  <si>
    <t>contingency</t>
  </si>
  <si>
    <t>6 months post-production</t>
  </si>
  <si>
    <t>year 1</t>
  </si>
  <si>
    <t>year 2</t>
  </si>
  <si>
    <t>year 3</t>
  </si>
  <si>
    <t>year 4</t>
  </si>
  <si>
    <t>year 5</t>
  </si>
  <si>
    <t>Internal Project Costs</t>
  </si>
  <si>
    <t>increase</t>
  </si>
  <si>
    <t>Benefits</t>
  </si>
  <si>
    <t>Project Manager</t>
  </si>
  <si>
    <t>Change Management</t>
  </si>
  <si>
    <t>IT Backfill</t>
  </si>
  <si>
    <t>End-User Training</t>
  </si>
  <si>
    <t>Other costs (e.g., project space, bonuses,tools)</t>
  </si>
  <si>
    <t>External Project Costs</t>
  </si>
  <si>
    <t>See below for travel % - assume 100% remote with some buffer - currently at 2%</t>
  </si>
  <si>
    <t>Project Team Training</t>
  </si>
  <si>
    <t>External/Ongoing  Subscription Costs</t>
  </si>
  <si>
    <t>This is 20% of hourly external costs - ideal way to take the budget forward. For discussion: This number (20%) is high if they budget for all of the other areas, plan in advance, and minimize staff turnover.  This can be reduced in institutions where there is low risk of turnover. The market is trending towards higher turnover in 2022 and beyond.</t>
  </si>
  <si>
    <t>Implementation costs subject to contingency</t>
  </si>
  <si>
    <t>Contingency %</t>
  </si>
  <si>
    <t>external base costs - IP and subscription - no travel or contingency</t>
  </si>
  <si>
    <t>Post Production Consulting</t>
  </si>
  <si>
    <t>Business Analyst</t>
  </si>
  <si>
    <t>Testing Lead</t>
  </si>
  <si>
    <t>HR Backfill</t>
  </si>
  <si>
    <t>Jan 1,  2023</t>
  </si>
  <si>
    <t>July 1, 2025</t>
  </si>
  <si>
    <t>6 months</t>
  </si>
  <si>
    <t>12 months</t>
  </si>
  <si>
    <t>18 month HR implementation</t>
  </si>
  <si>
    <t>HR implementation</t>
  </si>
  <si>
    <t>HR Subscription</t>
  </si>
  <si>
    <t>9 months project initiation and readiness</t>
  </si>
  <si>
    <t>1FTE  at $130K per year plus benefits -  six months year 1 through year 3</t>
  </si>
  <si>
    <t>3 backfill - one for payroll, 2 shared for other areas such as hiring, comp and classification, benefits -   6 months year 1 through year 3</t>
  </si>
  <si>
    <t>One FTE at $130K per year plus benefits 9 months year 1 through year 3</t>
  </si>
  <si>
    <t>1 FTE at $105K annually plus benefits - full year 2 and half of year 3</t>
  </si>
  <si>
    <t>1FTE at $65k PLUS benefits -  halfway through year 2  through year 3</t>
  </si>
  <si>
    <t>2 FTE at $65K annually plus benefits - 9 months year 1 through year 3 - live in IT but embedded in HR</t>
  </si>
  <si>
    <t>Allocation of dollars for consulting support after go-live</t>
  </si>
  <si>
    <t>2 IT backfill $105K annually plus benefits - six months year 1 through year 3 -decomissioning Oracle and backfill for developers doing integrations/data conversion</t>
  </si>
  <si>
    <t>years 1 through 3: 10% implementation costs</t>
  </si>
  <si>
    <t xml:space="preserve">Years 2 and 3 - $70K a year - $140K total. </t>
  </si>
  <si>
    <t>To come</t>
  </si>
  <si>
    <t>FY 1</t>
  </si>
  <si>
    <t>FY 2</t>
  </si>
  <si>
    <t>FY  3</t>
  </si>
  <si>
    <t>9 months</t>
  </si>
  <si>
    <t>Project cost estimate - Oracle implementation</t>
  </si>
  <si>
    <t>70% of Workday costs of $15M total starting April 1 2023 and extending through go-live - 21 months total</t>
  </si>
  <si>
    <t>70% of Workday costs of $1.5M annually starting April 1, 2023</t>
  </si>
  <si>
    <t xml:space="preserve">Additional licensing - Boomi </t>
  </si>
  <si>
    <t>One FTE at $130K per year plus benefits 6 months year 1 through year 3</t>
  </si>
  <si>
    <t>2 FTE at $65K annually plus benefits - 6 months year 1 through year 3 - live in IT but embedded in HR</t>
  </si>
  <si>
    <t>6 months project initiation and readiness</t>
  </si>
  <si>
    <t>70% of $15M total starting April 1 2023 and extending through go-live - 21 months total - 70% of Workday</t>
  </si>
  <si>
    <t>Based on assumption that Oracle licensing is deferred until go-live</t>
  </si>
  <si>
    <t>Oracle</t>
  </si>
  <si>
    <t>Workday</t>
  </si>
  <si>
    <t>July 1, 2023</t>
  </si>
  <si>
    <t>July 1, 2024</t>
  </si>
  <si>
    <t>Dec 31, 2025</t>
  </si>
  <si>
    <t>18 months HR implementation</t>
  </si>
  <si>
    <t>Year 4</t>
  </si>
  <si>
    <t>Year 5</t>
  </si>
  <si>
    <t>Category</t>
  </si>
  <si>
    <t>Role</t>
  </si>
  <si>
    <t>Hours</t>
  </si>
  <si>
    <t>Cost</t>
  </si>
  <si>
    <t>Start Date</t>
  </si>
  <si>
    <t>End Date</t>
  </si>
  <si>
    <t>Project Management</t>
  </si>
  <si>
    <t>Integration</t>
  </si>
  <si>
    <t>Implementation Base Services</t>
  </si>
  <si>
    <t>Implementation Optional Services/Other Items</t>
  </si>
  <si>
    <t>Extended Post-Production Support</t>
  </si>
  <si>
    <t>Total Project Management</t>
  </si>
  <si>
    <t>Executive Oversight</t>
  </si>
  <si>
    <t>Total Executive Oversight</t>
  </si>
  <si>
    <t>[Phase Name]</t>
  </si>
  <si>
    <t xml:space="preserve">Readiness </t>
  </si>
  <si>
    <t xml:space="preserve">Total Readiness </t>
  </si>
  <si>
    <t>Total Change Management</t>
  </si>
  <si>
    <t>Total Extended Post-Production Support</t>
  </si>
  <si>
    <t>Total Implementation Base Services</t>
  </si>
  <si>
    <t>Title</t>
  </si>
  <si>
    <t>Planning</t>
  </si>
  <si>
    <t>Data conversion</t>
  </si>
  <si>
    <t>Reporting</t>
  </si>
  <si>
    <t>Total Hours</t>
  </si>
  <si>
    <t>Total Cost</t>
  </si>
  <si>
    <t>[Module 1]Configuration and Training</t>
  </si>
  <si>
    <t>[Module 2]Configuration and Training</t>
  </si>
  <si>
    <t>Total Planning</t>
  </si>
  <si>
    <t>Total [Module 1] Configuration and Training</t>
  </si>
  <si>
    <t>Total [Module 2] Configuration and Training</t>
  </si>
  <si>
    <t>Total Data Conversion</t>
  </si>
  <si>
    <t>Total Integration</t>
  </si>
  <si>
    <t>Total Reporting</t>
  </si>
  <si>
    <t>Testing</t>
  </si>
  <si>
    <t>Total Testing</t>
  </si>
  <si>
    <t>Post-Production Support</t>
  </si>
  <si>
    <t>Total Post-Production Support</t>
  </si>
  <si>
    <t>Total Implementation Optional Services/Other Items</t>
  </si>
  <si>
    <t>Item</t>
  </si>
  <si>
    <t>Year 6</t>
  </si>
  <si>
    <t>Year 7</t>
  </si>
  <si>
    <t>Year 8</t>
  </si>
  <si>
    <t>Year 9</t>
  </si>
  <si>
    <t>Year 10</t>
  </si>
  <si>
    <t>Subscription/licensing*</t>
  </si>
  <si>
    <t>Description</t>
  </si>
  <si>
    <t>Responsibilities</t>
  </si>
  <si>
    <t>FTE</t>
  </si>
  <si>
    <t>Admissions/Recruiting</t>
  </si>
  <si>
    <t>Academic Affairs</t>
  </si>
  <si>
    <t>Financial Aid</t>
  </si>
  <si>
    <t>Student Accounts</t>
  </si>
  <si>
    <t>Registrar</t>
  </si>
  <si>
    <t>Data Conversion</t>
  </si>
  <si>
    <t>Integrations</t>
  </si>
  <si>
    <t>End-user Training</t>
  </si>
  <si>
    <t>Security</t>
  </si>
  <si>
    <t>Backfill or Permanent?</t>
  </si>
  <si>
    <t>[Phase]</t>
  </si>
  <si>
    <t>[Lead title]</t>
  </si>
  <si>
    <t>[Support title]</t>
  </si>
  <si>
    <t>Other Items (specify)</t>
  </si>
  <si>
    <t>Duration in months</t>
  </si>
  <si>
    <t>Total [specify]</t>
  </si>
  <si>
    <t>Other Technical Services [specify]</t>
  </si>
  <si>
    <t>Total Other Technical Services</t>
  </si>
  <si>
    <t>[Other ongoing costs]</t>
  </si>
  <si>
    <t>Purpose</t>
  </si>
  <si>
    <t>Cost per Unit/FTE</t>
  </si>
  <si>
    <t>FTE/Units Required</t>
  </si>
  <si>
    <t>Additional Comments</t>
  </si>
  <si>
    <t>[additional services]</t>
  </si>
  <si>
    <t>End-User Training and Documentation</t>
  </si>
  <si>
    <t>Total End-User Training and Documentation</t>
  </si>
  <si>
    <t>Additional Update Support</t>
  </si>
  <si>
    <t>Additional Development Environment(s)</t>
  </si>
  <si>
    <t>Storage Allocation and Costs</t>
  </si>
  <si>
    <t>Annual Vendor Conference Attendance</t>
  </si>
  <si>
    <t>Consortia or Association Dues</t>
  </si>
  <si>
    <t>Training Services</t>
  </si>
  <si>
    <t>Responsibility</t>
  </si>
  <si>
    <t>Hourly Rate</t>
  </si>
  <si>
    <t>Responsibilites</t>
  </si>
  <si>
    <t>C - Total Costs 10-Year Agreement</t>
  </si>
  <si>
    <t>B - Total Costs 5-Year Agreement</t>
  </si>
  <si>
    <t>Vendors should add additional rows as needed.</t>
  </si>
  <si>
    <t>A - Instructions</t>
  </si>
  <si>
    <t>E - Implementation Costs</t>
  </si>
  <si>
    <t>Tab E - Implementation Costs</t>
  </si>
  <si>
    <t>Vendors should provide estimates of total costs, assuming a 5-year agreement.</t>
  </si>
  <si>
    <t>Tab B - Total Costs 5-Year Agreement</t>
  </si>
  <si>
    <t>Vendors should provide estimates of total costs, assuming a 10-year agreement.</t>
  </si>
  <si>
    <t>Tab C - Total Costs 10-Year Agreement</t>
  </si>
  <si>
    <t>Vendors should provide details of vendor consultants by title, responsibilities, and hourly rate for each area by phase for the duration of the project.</t>
  </si>
  <si>
    <t xml:space="preserve">Refer to questions in "Workbook 1 - Requirements and Specifications, Tab E - Implementation Requirements" </t>
  </si>
  <si>
    <t>Vendors should add additional rows and columns as needed.</t>
  </si>
  <si>
    <t>Vendors should note that there are two sections - base/mandatory services and optional services - for completion.</t>
  </si>
  <si>
    <t>Tab F - Optional Ongoing Costs</t>
  </si>
  <si>
    <t>Vendors should provide descriptions of and estimates for other recommended and mandatory ongoing costs.</t>
  </si>
  <si>
    <t xml:space="preserve">Refer to "Workbook 1 - Requirements and Specifications, Tab G - Operational and Support Req, Question 7.1". </t>
  </si>
  <si>
    <t>Tab G - Florida Poly Staffing</t>
  </si>
  <si>
    <t>Vendors should provide recommendations for temporary and permanent Florida Poly internal staffing, both for the duration of the implementation and to provide permanent support.</t>
  </si>
  <si>
    <t xml:space="preserve">Refer to "Workbook 1 - Requirements and Specifications, Tab E - Implementation Requirements, Question 1.5". </t>
  </si>
  <si>
    <t>G-Florida Poly Staffing</t>
  </si>
  <si>
    <t>Vendors should include costs for any proposed value-added components or services (Tab 7) here.</t>
  </si>
  <si>
    <t>[Additional vendor solution]</t>
  </si>
  <si>
    <t>Service Level Agreement Tier 1</t>
  </si>
  <si>
    <t>Service Level Agreement Tier 2</t>
  </si>
  <si>
    <t>Service Level Agreement Tier 3</t>
  </si>
  <si>
    <t>[software/module a]</t>
  </si>
  <si>
    <t>[software/module b]</t>
  </si>
  <si>
    <t>[software/module c]</t>
  </si>
  <si>
    <t>[software/module d]</t>
  </si>
  <si>
    <t>[software/module e]</t>
  </si>
  <si>
    <t>[software/module f]</t>
  </si>
  <si>
    <t>[software/module g]</t>
  </si>
  <si>
    <t>Optional Ongoing Costs 5-Year Agreement</t>
  </si>
  <si>
    <t>Optional Ongoing Costs 10-Year Agreement</t>
  </si>
  <si>
    <t>D - Value-Added Services</t>
  </si>
  <si>
    <t>[service 1]</t>
  </si>
  <si>
    <t>[service 2]</t>
  </si>
  <si>
    <t>[service 3]</t>
  </si>
  <si>
    <t>[service 4]</t>
  </si>
  <si>
    <t>F - Optional Ongoing Costs</t>
  </si>
  <si>
    <t>Value-Added Services 10-Year Agreement</t>
  </si>
  <si>
    <t>Value-Added Services 5-Year Agreement</t>
  </si>
  <si>
    <t>Tab H - Value-Added Services</t>
  </si>
  <si>
    <t>Vendors should add "Other Ongoing Costs."  Vendors should ensure that any costs that are not included in the subscription/licensing costs in Row 3 are individually specified.</t>
  </si>
  <si>
    <t>Vendors should provide both 5-year and 10-year estimates.</t>
  </si>
  <si>
    <t>Tab D - Intentionally Left Blank</t>
  </si>
  <si>
    <t>Vendors should provide a listing of the software/modules, including third-party products, that are included in their pricing estimate.</t>
  </si>
  <si>
    <t>*Listing of the software/modules/third-party solutions included in the 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</si>
</sst>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quot;$&quot;#,##0"/>
    <numFmt numFmtId="166" formatCode="0.0%"/>
    <numFmt numFmtId="167" formatCode="[$-409]mmmm\ d\,\ yyyy;@"/>
    <numFmt numFmtId="168" formatCode="_(&quot;$&quot;* #,##0_);_(&quot;$&quot;* \(#,##0\);_(&quot;$&quot;* &quot;-&quot;??_);_(@_)"/>
  </numFmts>
  <fonts count="35" x14ac:knownFonts="1">
    <font>
      <sz val="11"/>
      <color theme="1"/>
      <name val="Calibri"/>
      <family val="2"/>
      <scheme val="minor"/>
    </font>
    <font>
      <sz val="11"/>
      <color theme="1"/>
      <name val="Calibri"/>
      <family val="2"/>
      <scheme val="minor"/>
    </font>
    <font>
      <sz val="8"/>
      <color rgb="FF404040"/>
      <name val="Arial"/>
      <family val="2"/>
    </font>
    <font>
      <b/>
      <sz val="12"/>
      <color rgb="FF404040"/>
      <name val="Arial"/>
      <family val="2"/>
    </font>
    <font>
      <sz val="9"/>
      <color theme="1"/>
      <name val="Calibri"/>
      <family val="2"/>
      <scheme val="minor"/>
    </font>
    <font>
      <b/>
      <sz val="9"/>
      <color rgb="FFFFFFFF"/>
      <name val="Calibri"/>
      <family val="2"/>
      <scheme val="minor"/>
    </font>
    <font>
      <sz val="9"/>
      <color rgb="FF404040"/>
      <name val="Calibri"/>
      <family val="2"/>
      <scheme val="minor"/>
    </font>
    <font>
      <sz val="8"/>
      <color theme="1"/>
      <name val="Arial"/>
      <family val="2"/>
    </font>
    <font>
      <sz val="9"/>
      <name val="Calibri"/>
      <family val="2"/>
      <scheme val="minor"/>
    </font>
    <font>
      <b/>
      <sz val="9"/>
      <color rgb="FF404040"/>
      <name val="Calibri"/>
      <family val="2"/>
    </font>
    <font>
      <sz val="9"/>
      <color rgb="FF404040"/>
      <name val="Calibri"/>
      <family val="2"/>
    </font>
    <font>
      <b/>
      <sz val="9"/>
      <color theme="1"/>
      <name val="Calibri"/>
      <family val="2"/>
    </font>
    <font>
      <sz val="9"/>
      <color theme="1"/>
      <name val="Calibri"/>
      <family val="2"/>
    </font>
    <font>
      <b/>
      <sz val="9"/>
      <color rgb="FFFFFFFF"/>
      <name val="Calibri"/>
      <family val="2"/>
    </font>
    <font>
      <b/>
      <sz val="8"/>
      <color theme="1"/>
      <name val="Arial"/>
      <family val="2"/>
    </font>
    <font>
      <sz val="8"/>
      <color theme="1"/>
      <name val="Calibri"/>
      <family val="2"/>
      <scheme val="minor"/>
    </font>
    <font>
      <sz val="10"/>
      <name val="Arial"/>
      <family val="2"/>
    </font>
    <font>
      <sz val="10"/>
      <color theme="1"/>
      <name val="Calibri"/>
      <family val="2"/>
      <scheme val="minor"/>
    </font>
    <font>
      <b/>
      <sz val="8"/>
      <color theme="3"/>
      <name val="Calibri"/>
      <family val="2"/>
    </font>
    <font>
      <sz val="8"/>
      <color theme="2" tint="-0.499984740745262"/>
      <name val="Calibri"/>
      <family val="2"/>
      <scheme val="minor"/>
    </font>
    <font>
      <sz val="8"/>
      <name val="Arial"/>
      <family val="2"/>
    </font>
    <font>
      <sz val="8"/>
      <color theme="0" tint="-0.499984740745262"/>
      <name val="Calibri"/>
      <family val="2"/>
    </font>
    <font>
      <sz val="8"/>
      <color theme="0" tint="-0.499984740745262"/>
      <name val="Calibri"/>
      <family val="2"/>
      <scheme val="minor"/>
    </font>
    <font>
      <b/>
      <sz val="16"/>
      <color theme="1"/>
      <name val="Calibri"/>
      <family val="2"/>
    </font>
    <font>
      <b/>
      <sz val="11"/>
      <color rgb="FFFF0000"/>
      <name val="Calibri"/>
      <family val="2"/>
      <scheme val="minor"/>
    </font>
    <font>
      <b/>
      <sz val="8"/>
      <color theme="4"/>
      <name val="Calibri"/>
      <family val="2"/>
    </font>
    <font>
      <b/>
      <sz val="14"/>
      <color rgb="FF404040"/>
      <name val="Calibri"/>
      <family val="2"/>
    </font>
    <font>
      <b/>
      <sz val="18"/>
      <color rgb="FF404040"/>
      <name val="Calibri"/>
      <family val="2"/>
    </font>
    <font>
      <b/>
      <sz val="14"/>
      <color rgb="FFFFFFFF"/>
      <name val="Calibri"/>
      <family val="2"/>
    </font>
    <font>
      <b/>
      <sz val="12"/>
      <color theme="3"/>
      <name val="Calibri"/>
      <family val="2"/>
    </font>
    <font>
      <b/>
      <sz val="11"/>
      <color theme="1"/>
      <name val="Calibri"/>
      <family val="2"/>
      <scheme val="minor"/>
    </font>
    <font>
      <sz val="8"/>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s>
  <fills count="10">
    <fill>
      <patternFill patternType="none"/>
    </fill>
    <fill>
      <patternFill patternType="gray125"/>
    </fill>
    <fill>
      <patternFill patternType="solid">
        <fgColor theme="2"/>
        <bgColor indexed="64"/>
      </patternFill>
    </fill>
    <fill>
      <patternFill patternType="solid">
        <fgColor rgb="FF093978"/>
        <bgColor indexed="64"/>
      </patternFill>
    </fill>
    <fill>
      <patternFill patternType="solid">
        <fgColor rgb="FFFFFF00"/>
        <bgColor indexed="64"/>
      </patternFill>
    </fill>
    <fill>
      <patternFill patternType="solid">
        <fgColor rgb="FFD5DCE4"/>
        <bgColor indexed="64"/>
      </patternFill>
    </fill>
    <fill>
      <patternFill patternType="solid">
        <fgColor theme="7"/>
        <bgColor indexed="64"/>
      </patternFill>
    </fill>
    <fill>
      <patternFill patternType="solid">
        <fgColor theme="9" tint="0.79998168889431442"/>
        <bgColor indexed="64"/>
      </patternFill>
    </fill>
    <fill>
      <patternFill patternType="solid">
        <fgColor rgb="FF0070C0"/>
        <bgColor indexed="64"/>
      </patternFill>
    </fill>
    <fill>
      <patternFill patternType="solid">
        <fgColor theme="4" tint="0.59999389629810485"/>
        <bgColor indexed="64"/>
      </patternFill>
    </fill>
  </fills>
  <borders count="44">
    <border>
      <left/>
      <right/>
      <top/>
      <bottom/>
      <diagonal/>
    </border>
    <border>
      <left style="medium">
        <color rgb="FF093978"/>
      </left>
      <right style="medium">
        <color rgb="FF093978"/>
      </right>
      <top style="medium">
        <color rgb="FF093978"/>
      </top>
      <bottom/>
      <diagonal/>
    </border>
    <border>
      <left/>
      <right style="medium">
        <color rgb="FF093978"/>
      </right>
      <top style="medium">
        <color rgb="FF093978"/>
      </top>
      <bottom/>
      <diagonal/>
    </border>
    <border>
      <left style="medium">
        <color rgb="FF093978"/>
      </left>
      <right style="medium">
        <color rgb="FF093978"/>
      </right>
      <top/>
      <bottom style="medium">
        <color rgb="FF093978"/>
      </bottom>
      <diagonal/>
    </border>
    <border>
      <left style="medium">
        <color rgb="FF093978"/>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93978"/>
      </right>
      <top/>
      <bottom style="medium">
        <color rgb="FF093978"/>
      </bottom>
      <diagonal/>
    </border>
    <border>
      <left style="thin">
        <color indexed="64"/>
      </left>
      <right style="thin">
        <color indexed="64"/>
      </right>
      <top style="thin">
        <color indexed="64"/>
      </top>
      <bottom style="thin">
        <color indexed="64"/>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right/>
      <top/>
      <bottom style="thin">
        <color indexed="64"/>
      </bottom>
      <diagonal/>
    </border>
    <border>
      <left/>
      <right/>
      <top/>
      <bottom style="medium">
        <color rgb="FF093978"/>
      </bottom>
      <diagonal/>
    </border>
    <border>
      <left style="medium">
        <color rgb="FF093978"/>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style="medium">
        <color rgb="FF002060"/>
      </left>
      <right style="medium">
        <color rgb="FF093978"/>
      </right>
      <top style="thin">
        <color indexed="64"/>
      </top>
      <bottom style="medium">
        <color rgb="FF002060"/>
      </bottom>
      <diagonal/>
    </border>
    <border>
      <left style="medium">
        <color rgb="FF002060"/>
      </left>
      <right style="medium">
        <color rgb="FF002060"/>
      </right>
      <top style="thin">
        <color indexed="64"/>
      </top>
      <bottom style="medium">
        <color rgb="FF002060"/>
      </bottom>
      <diagonal/>
    </border>
    <border>
      <left/>
      <right style="thin">
        <color theme="0"/>
      </right>
      <top/>
      <bottom/>
      <diagonal/>
    </border>
    <border>
      <left style="thin">
        <color theme="0"/>
      </left>
      <right/>
      <top/>
      <bottom style="thin">
        <color indexed="64"/>
      </bottom>
      <diagonal/>
    </border>
    <border>
      <left style="medium">
        <color rgb="FF093978"/>
      </left>
      <right style="thin">
        <color theme="0"/>
      </right>
      <top style="medium">
        <color rgb="FF093978"/>
      </top>
      <bottom/>
      <diagonal/>
    </border>
    <border>
      <left style="thin">
        <color theme="0"/>
      </left>
      <right style="thin">
        <color theme="0"/>
      </right>
      <top/>
      <bottom style="medium">
        <color theme="4" tint="-0.499984740745262"/>
      </bottom>
      <diagonal/>
    </border>
    <border>
      <left style="medium">
        <color theme="4" tint="-0.499984740745262"/>
      </left>
      <right/>
      <top style="medium">
        <color theme="4" tint="-0.499984740745262"/>
      </top>
      <bottom style="medium">
        <color theme="4" tint="-0.499984740745262"/>
      </bottom>
      <diagonal/>
    </border>
    <border>
      <left style="medium">
        <color theme="4" tint="-0.499984740745262"/>
      </left>
      <right/>
      <top/>
      <bottom/>
      <diagonal/>
    </border>
    <border>
      <left style="medium">
        <color rgb="FF093978"/>
      </left>
      <right/>
      <top/>
      <bottom style="medium">
        <color rgb="FF093978"/>
      </bottom>
      <diagonal/>
    </border>
    <border>
      <left style="medium">
        <color rgb="FF093978"/>
      </left>
      <right/>
      <top style="medium">
        <color rgb="FF093978"/>
      </top>
      <bottom style="medium">
        <color rgb="FF093978"/>
      </bottom>
      <diagonal/>
    </border>
    <border>
      <left/>
      <right style="medium">
        <color theme="4" tint="-0.499984740745262"/>
      </right>
      <top style="medium">
        <color theme="4" tint="-0.499984740745262"/>
      </top>
      <bottom style="medium">
        <color theme="4" tint="-0.499984740745262"/>
      </bottom>
      <diagonal/>
    </border>
    <border>
      <left/>
      <right/>
      <top/>
      <bottom style="medium">
        <color theme="4" tint="-0.499984740745262"/>
      </bottom>
      <diagonal/>
    </border>
    <border>
      <left style="medium">
        <color rgb="FF093978"/>
      </left>
      <right/>
      <top style="medium">
        <color theme="4" tint="-0.499984740745262"/>
      </top>
      <bottom style="medium">
        <color rgb="FF093978"/>
      </bottom>
      <diagonal/>
    </border>
    <border>
      <left/>
      <right style="medium">
        <color rgb="FF093978"/>
      </right>
      <top style="medium">
        <color rgb="FF093978"/>
      </top>
      <bottom style="medium">
        <color rgb="FF093978"/>
      </bottom>
      <diagonal/>
    </border>
    <border>
      <left/>
      <right/>
      <top style="medium">
        <color rgb="FF093978"/>
      </top>
      <bottom style="medium">
        <color rgb="FF093978"/>
      </bottom>
      <diagonal/>
    </border>
    <border>
      <left/>
      <right style="medium">
        <color theme="0"/>
      </right>
      <top style="medium">
        <color theme="4" tint="-0.499984740745262"/>
      </top>
      <bottom style="medium">
        <color theme="4" tint="-0.499984740745262"/>
      </bottom>
      <diagonal/>
    </border>
    <border>
      <left style="medium">
        <color theme="0"/>
      </left>
      <right/>
      <top style="medium">
        <color theme="4" tint="-0.499984740745262"/>
      </top>
      <bottom style="medium">
        <color theme="4" tint="-0.499984740745262"/>
      </bottom>
      <diagonal/>
    </border>
    <border>
      <left style="medium">
        <color theme="4" tint="-0.499984740745262"/>
      </left>
      <right/>
      <top/>
      <bottom style="medium">
        <color theme="4" tint="-0.499984740745262"/>
      </bottom>
      <diagonal/>
    </border>
    <border>
      <left/>
      <right/>
      <top style="medium">
        <color theme="4" tint="-0.499984740745262"/>
      </top>
      <bottom style="medium">
        <color rgb="FF093978"/>
      </bottom>
      <diagonal/>
    </border>
    <border>
      <left/>
      <right style="medium">
        <color theme="4" tint="-0.499984740745262"/>
      </right>
      <top style="medium">
        <color theme="4" tint="-0.499984740745262"/>
      </top>
      <bottom style="medium">
        <color rgb="FF093978"/>
      </bottom>
      <diagonal/>
    </border>
    <border>
      <left style="medium">
        <color theme="4" tint="-0.499984740745262"/>
      </left>
      <right/>
      <top style="medium">
        <color rgb="FF093978"/>
      </top>
      <bottom style="medium">
        <color rgb="FF093978"/>
      </bottom>
      <diagonal/>
    </border>
    <border>
      <left style="medium">
        <color theme="0" tint="-4.9989318521683403E-2"/>
      </left>
      <right/>
      <top style="medium">
        <color theme="4" tint="-0.499984740745262"/>
      </top>
      <bottom style="thin">
        <color indexed="64"/>
      </bottom>
      <diagonal/>
    </border>
    <border>
      <left/>
      <right style="medium">
        <color theme="0" tint="-4.9989318521683403E-2"/>
      </right>
      <top style="medium">
        <color theme="4" tint="-0.499984740745262"/>
      </top>
      <bottom style="medium">
        <color theme="4" tint="-0.499984740745262"/>
      </bottom>
      <diagonal/>
    </border>
    <border>
      <left style="medium">
        <color theme="4" tint="-0.499984740745262"/>
      </left>
      <right style="medium">
        <color theme="4" tint="-0.499984740745262"/>
      </right>
      <top style="thin">
        <color indexed="64"/>
      </top>
      <bottom style="medium">
        <color theme="4" tint="-0.499984740745262"/>
      </bottom>
      <diagonal/>
    </border>
    <border>
      <left/>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0" fontId="16" fillId="0" borderId="0"/>
    <xf numFmtId="44" fontId="1" fillId="0" borderId="0" applyFont="0" applyFill="0" applyBorder="0" applyAlignment="0" applyProtection="0"/>
    <xf numFmtId="0" fontId="32" fillId="0" borderId="0"/>
    <xf numFmtId="9" fontId="1" fillId="0" borderId="0" applyFont="0" applyFill="0" applyBorder="0" applyAlignment="0" applyProtection="0"/>
  </cellStyleXfs>
  <cellXfs count="168">
    <xf numFmtId="0" fontId="0" fillId="0" borderId="0" xfId="0"/>
    <xf numFmtId="9" fontId="4" fillId="0" borderId="0" xfId="0" applyNumberFormat="1" applyFont="1" applyAlignment="1">
      <alignment horizontal="left" vertical="top" wrapText="1"/>
    </xf>
    <xf numFmtId="0" fontId="4" fillId="0" borderId="0" xfId="0" applyFont="1"/>
    <xf numFmtId="164" fontId="2" fillId="0" borderId="0" xfId="1" applyNumberFormat="1" applyFont="1" applyFill="1" applyBorder="1" applyAlignment="1">
      <alignment horizontal="center" vertical="center" wrapText="1"/>
    </xf>
    <xf numFmtId="1" fontId="7" fillId="0" borderId="0" xfId="0" applyNumberFormat="1" applyFont="1"/>
    <xf numFmtId="0" fontId="7" fillId="0" borderId="0" xfId="0" applyFont="1"/>
    <xf numFmtId="9" fontId="0" fillId="0" borderId="0" xfId="0" applyNumberFormat="1"/>
    <xf numFmtId="0" fontId="5" fillId="0" borderId="0" xfId="0" applyFont="1" applyAlignment="1">
      <alignment horizontal="left" vertical="top" wrapText="1"/>
    </xf>
    <xf numFmtId="165" fontId="12" fillId="0" borderId="0" xfId="1" applyNumberFormat="1" applyFont="1" applyAlignment="1">
      <alignment horizontal="right" vertical="center"/>
    </xf>
    <xf numFmtId="0" fontId="9" fillId="3"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165" fontId="13" fillId="2" borderId="6" xfId="0" applyNumberFormat="1" applyFont="1" applyFill="1" applyBorder="1" applyAlignment="1">
      <alignment horizontal="right" vertical="center" wrapText="1"/>
    </xf>
    <xf numFmtId="165" fontId="13" fillId="2" borderId="7" xfId="1" applyNumberFormat="1" applyFont="1" applyFill="1" applyBorder="1" applyAlignment="1">
      <alignment horizontal="right" vertical="center" wrapText="1"/>
    </xf>
    <xf numFmtId="0" fontId="9" fillId="0" borderId="3" xfId="0" applyFont="1" applyBorder="1" applyAlignment="1">
      <alignment vertical="center" wrapText="1"/>
    </xf>
    <xf numFmtId="165" fontId="10" fillId="0" borderId="8" xfId="1" applyNumberFormat="1" applyFont="1" applyFill="1" applyBorder="1" applyAlignment="1">
      <alignment horizontal="right" vertical="center" wrapText="1"/>
    </xf>
    <xf numFmtId="1" fontId="14" fillId="0" borderId="0" xfId="0" applyNumberFormat="1" applyFont="1"/>
    <xf numFmtId="0" fontId="15" fillId="0" borderId="0" xfId="0" applyFont="1"/>
    <xf numFmtId="0" fontId="9" fillId="5" borderId="3" xfId="0" applyFont="1" applyFill="1" applyBorder="1" applyAlignment="1">
      <alignment vertical="center" wrapText="1"/>
    </xf>
    <xf numFmtId="165" fontId="9" fillId="5" borderId="8" xfId="1" applyNumberFormat="1" applyFont="1" applyFill="1" applyBorder="1" applyAlignment="1">
      <alignment horizontal="right" vertical="center" wrapText="1"/>
    </xf>
    <xf numFmtId="165" fontId="9" fillId="5" borderId="8" xfId="1" applyNumberFormat="1" applyFont="1" applyFill="1" applyBorder="1" applyAlignment="1">
      <alignment horizontal="right" vertical="center"/>
    </xf>
    <xf numFmtId="164" fontId="3" fillId="0" borderId="0" xfId="1" applyNumberFormat="1" applyFont="1" applyFill="1" applyBorder="1" applyAlignment="1">
      <alignment horizontal="left" vertical="top" wrapText="1"/>
    </xf>
    <xf numFmtId="0" fontId="12" fillId="0" borderId="0" xfId="0" applyFont="1"/>
    <xf numFmtId="165" fontId="12" fillId="0" borderId="0" xfId="0" applyNumberFormat="1" applyFont="1" applyAlignment="1">
      <alignment horizontal="right"/>
    </xf>
    <xf numFmtId="0" fontId="12" fillId="0" borderId="0" xfId="0" applyFont="1" applyAlignment="1">
      <alignment wrapText="1"/>
    </xf>
    <xf numFmtId="0" fontId="12" fillId="0" borderId="9" xfId="0" applyFont="1" applyBorder="1"/>
    <xf numFmtId="165" fontId="12" fillId="0" borderId="9" xfId="1" applyNumberFormat="1" applyFont="1" applyBorder="1" applyAlignment="1">
      <alignment horizontal="right"/>
    </xf>
    <xf numFmtId="0" fontId="4" fillId="0" borderId="0" xfId="0" applyFont="1" applyAlignment="1">
      <alignment vertical="top" wrapText="1"/>
    </xf>
    <xf numFmtId="165" fontId="12" fillId="2" borderId="0" xfId="1" applyNumberFormat="1" applyFont="1" applyFill="1" applyAlignment="1">
      <alignment horizontal="right"/>
    </xf>
    <xf numFmtId="0" fontId="17" fillId="0" borderId="0" xfId="0" applyFont="1"/>
    <xf numFmtId="0" fontId="9" fillId="0" borderId="4" xfId="0" applyFont="1" applyBorder="1" applyAlignment="1">
      <alignment horizontal="center" vertical="center" wrapText="1"/>
    </xf>
    <xf numFmtId="164" fontId="15" fillId="0" borderId="0" xfId="1" applyNumberFormat="1" applyFont="1"/>
    <xf numFmtId="0" fontId="15" fillId="0" borderId="10" xfId="0" applyFont="1" applyBorder="1"/>
    <xf numFmtId="0" fontId="15" fillId="0" borderId="0" xfId="0" applyFont="1" applyAlignment="1">
      <alignment wrapText="1"/>
    </xf>
    <xf numFmtId="0" fontId="19" fillId="0" borderId="0" xfId="0" applyFont="1" applyAlignment="1">
      <alignment horizontal="right"/>
    </xf>
    <xf numFmtId="164" fontId="19" fillId="0" borderId="0" xfId="0" applyNumberFormat="1" applyFont="1" applyAlignment="1">
      <alignment horizontal="right"/>
    </xf>
    <xf numFmtId="164" fontId="20" fillId="0" borderId="0" xfId="1" applyNumberFormat="1" applyFont="1" applyFill="1" applyBorder="1" applyAlignment="1">
      <alignment horizontal="center" vertical="center" wrapText="1"/>
    </xf>
    <xf numFmtId="9" fontId="20" fillId="0" borderId="0" xfId="0" applyNumberFormat="1" applyFont="1"/>
    <xf numFmtId="1" fontId="20" fillId="0" borderId="0" xfId="0" applyNumberFormat="1" applyFont="1"/>
    <xf numFmtId="0" fontId="20" fillId="0" borderId="0" xfId="0" applyFont="1"/>
    <xf numFmtId="9" fontId="6" fillId="0" borderId="0" xfId="0" applyNumberFormat="1" applyFont="1"/>
    <xf numFmtId="165" fontId="21" fillId="0" borderId="0" xfId="1" applyNumberFormat="1" applyFont="1" applyAlignment="1">
      <alignment horizontal="right"/>
    </xf>
    <xf numFmtId="0" fontId="22" fillId="0" borderId="0" xfId="0" applyFont="1"/>
    <xf numFmtId="165" fontId="9" fillId="4" borderId="12" xfId="1" applyNumberFormat="1" applyFont="1" applyFill="1" applyBorder="1" applyAlignment="1">
      <alignment horizontal="right" vertical="center"/>
    </xf>
    <xf numFmtId="165" fontId="10" fillId="4" borderId="8" xfId="1" applyNumberFormat="1" applyFont="1" applyFill="1" applyBorder="1" applyAlignment="1">
      <alignment horizontal="right" vertical="center" wrapText="1"/>
    </xf>
    <xf numFmtId="0" fontId="23" fillId="6" borderId="0" xfId="0" applyFont="1" applyFill="1" applyAlignment="1">
      <alignment horizontal="left" vertical="center"/>
    </xf>
    <xf numFmtId="165" fontId="11" fillId="6" borderId="0" xfId="0" applyNumberFormat="1" applyFont="1" applyFill="1" applyAlignment="1">
      <alignment horizontal="right" vertical="center"/>
    </xf>
    <xf numFmtId="165" fontId="11" fillId="6" borderId="0" xfId="1" applyNumberFormat="1" applyFont="1" applyFill="1" applyAlignment="1">
      <alignment horizontal="right" vertical="center"/>
    </xf>
    <xf numFmtId="165" fontId="12" fillId="6" borderId="0" xfId="1" applyNumberFormat="1" applyFont="1" applyFill="1" applyAlignment="1">
      <alignment horizontal="right"/>
    </xf>
    <xf numFmtId="0" fontId="4" fillId="0" borderId="0" xfId="0" applyFont="1" applyAlignment="1">
      <alignment wrapText="1"/>
    </xf>
    <xf numFmtId="164" fontId="24" fillId="0" borderId="0" xfId="1" applyNumberFormat="1" applyFont="1" applyAlignment="1">
      <alignment horizontal="left" vertical="top"/>
    </xf>
    <xf numFmtId="165" fontId="9" fillId="7" borderId="12" xfId="1" applyNumberFormat="1" applyFont="1" applyFill="1" applyBorder="1" applyAlignment="1">
      <alignment horizontal="right" vertical="center"/>
    </xf>
    <xf numFmtId="164" fontId="15" fillId="0" borderId="0" xfId="1" applyNumberFormat="1" applyFont="1" applyFill="1"/>
    <xf numFmtId="165" fontId="12" fillId="0" borderId="9" xfId="1" applyNumberFormat="1" applyFont="1" applyFill="1" applyBorder="1" applyAlignment="1">
      <alignment horizontal="right"/>
    </xf>
    <xf numFmtId="165" fontId="21" fillId="0" borderId="0" xfId="1" applyNumberFormat="1" applyFont="1" applyFill="1" applyAlignment="1">
      <alignment horizontal="right"/>
    </xf>
    <xf numFmtId="0" fontId="12" fillId="0" borderId="9" xfId="0" applyFont="1" applyBorder="1" applyAlignment="1">
      <alignment wrapText="1"/>
    </xf>
    <xf numFmtId="0" fontId="9" fillId="3" borderId="4" xfId="0" applyFont="1" applyFill="1" applyBorder="1" applyAlignment="1">
      <alignment horizontal="center" vertical="center" wrapText="1"/>
    </xf>
    <xf numFmtId="165" fontId="13" fillId="3" borderId="0" xfId="0" applyNumberFormat="1" applyFont="1" applyFill="1" applyAlignment="1">
      <alignment horizontal="center" vertical="center" wrapText="1"/>
    </xf>
    <xf numFmtId="166" fontId="20" fillId="0" borderId="0" xfId="0" applyNumberFormat="1" applyFont="1"/>
    <xf numFmtId="165" fontId="18" fillId="0" borderId="16" xfId="0" applyNumberFormat="1" applyFont="1" applyBorder="1" applyAlignment="1">
      <alignment horizontal="center" vertical="center" wrapText="1"/>
    </xf>
    <xf numFmtId="165" fontId="18" fillId="0" borderId="15" xfId="0" applyNumberFormat="1" applyFont="1" applyBorder="1" applyAlignment="1">
      <alignment horizontal="center" vertical="center" wrapText="1"/>
    </xf>
    <xf numFmtId="0" fontId="9" fillId="4" borderId="3" xfId="0" applyFont="1" applyFill="1" applyBorder="1" applyAlignment="1">
      <alignment vertical="center" wrapText="1"/>
    </xf>
    <xf numFmtId="165" fontId="13" fillId="3" borderId="2" xfId="1" applyNumberFormat="1" applyFont="1" applyFill="1" applyBorder="1" applyAlignment="1">
      <alignment horizontal="center" vertical="center" wrapText="1"/>
    </xf>
    <xf numFmtId="165" fontId="13" fillId="3" borderId="18" xfId="1" applyNumberFormat="1" applyFont="1" applyFill="1" applyBorder="1" applyAlignment="1">
      <alignment horizontal="center" vertical="center" wrapText="1"/>
    </xf>
    <xf numFmtId="165" fontId="13" fillId="3" borderId="17" xfId="0" applyNumberFormat="1" applyFont="1" applyFill="1" applyBorder="1" applyAlignment="1">
      <alignment horizontal="center" vertical="center" wrapText="1"/>
    </xf>
    <xf numFmtId="165" fontId="13" fillId="3" borderId="19" xfId="0" applyNumberFormat="1" applyFont="1" applyFill="1" applyBorder="1" applyAlignment="1">
      <alignment horizontal="center" vertical="center" wrapText="1"/>
    </xf>
    <xf numFmtId="165" fontId="13" fillId="3" borderId="20" xfId="0" applyNumberFormat="1" applyFont="1" applyFill="1" applyBorder="1" applyAlignment="1">
      <alignment horizontal="center" vertical="center" wrapText="1"/>
    </xf>
    <xf numFmtId="165" fontId="25" fillId="2" borderId="11" xfId="0" applyNumberFormat="1" applyFont="1" applyFill="1" applyBorder="1" applyAlignment="1">
      <alignment horizontal="right" vertical="center" wrapText="1"/>
    </xf>
    <xf numFmtId="165" fontId="9" fillId="0" borderId="12" xfId="1" applyNumberFormat="1" applyFont="1" applyFill="1" applyBorder="1" applyAlignment="1">
      <alignment horizontal="right" vertical="center"/>
    </xf>
    <xf numFmtId="0" fontId="0" fillId="0" borderId="22" xfId="0" applyBorder="1"/>
    <xf numFmtId="167" fontId="17" fillId="0" borderId="0" xfId="0" quotePrefix="1" applyNumberFormat="1" applyFont="1" applyAlignment="1">
      <alignment vertical="top"/>
    </xf>
    <xf numFmtId="167" fontId="17" fillId="0" borderId="0" xfId="0" applyNumberFormat="1" applyFont="1"/>
    <xf numFmtId="165" fontId="28" fillId="8" borderId="36" xfId="1" applyNumberFormat="1" applyFont="1" applyFill="1" applyBorder="1" applyAlignment="1">
      <alignment horizontal="center" vertical="center" wrapText="1"/>
    </xf>
    <xf numFmtId="0" fontId="17" fillId="0" borderId="0" xfId="0" quotePrefix="1" applyFont="1" applyAlignment="1">
      <alignment horizontal="left"/>
    </xf>
    <xf numFmtId="165" fontId="26" fillId="7" borderId="10" xfId="1" applyNumberFormat="1" applyFont="1" applyFill="1" applyBorder="1" applyAlignment="1">
      <alignment horizontal="center" vertical="center"/>
    </xf>
    <xf numFmtId="165" fontId="29" fillId="0" borderId="38" xfId="0" applyNumberFormat="1" applyFont="1" applyBorder="1" applyAlignment="1">
      <alignment horizontal="center" vertical="center" wrapText="1"/>
    </xf>
    <xf numFmtId="0" fontId="0" fillId="0" borderId="0" xfId="0" applyAlignment="1">
      <alignment horizontal="left" indent="2"/>
    </xf>
    <xf numFmtId="0" fontId="30" fillId="0" borderId="0" xfId="0" applyFont="1"/>
    <xf numFmtId="0" fontId="0" fillId="0" borderId="0" xfId="0" applyAlignment="1">
      <alignment horizontal="left"/>
    </xf>
    <xf numFmtId="0" fontId="0" fillId="0" borderId="0" xfId="0" applyAlignment="1">
      <alignment horizontal="right"/>
    </xf>
    <xf numFmtId="0" fontId="30" fillId="9" borderId="0" xfId="0" applyFont="1" applyFill="1"/>
    <xf numFmtId="0" fontId="0" fillId="9" borderId="0" xfId="0" applyFill="1"/>
    <xf numFmtId="168" fontId="0" fillId="9" borderId="39" xfId="3" applyNumberFormat="1" applyFont="1" applyFill="1" applyBorder="1"/>
    <xf numFmtId="0" fontId="30" fillId="9" borderId="0" xfId="0" applyFont="1" applyFill="1" applyAlignment="1">
      <alignment horizontal="center"/>
    </xf>
    <xf numFmtId="168" fontId="0" fillId="0" borderId="0" xfId="3" applyNumberFormat="1" applyFont="1" applyFill="1" applyBorder="1"/>
    <xf numFmtId="168" fontId="0" fillId="0" borderId="0" xfId="0" applyNumberFormat="1"/>
    <xf numFmtId="0" fontId="30" fillId="9" borderId="0" xfId="0" applyFont="1" applyFill="1" applyAlignment="1">
      <alignment horizontal="center" wrapText="1"/>
    </xf>
    <xf numFmtId="0" fontId="30" fillId="9" borderId="11" xfId="0" applyFont="1" applyFill="1" applyBorder="1"/>
    <xf numFmtId="0" fontId="30" fillId="9" borderId="11" xfId="0" applyFont="1" applyFill="1" applyBorder="1" applyAlignment="1">
      <alignment horizontal="center"/>
    </xf>
    <xf numFmtId="0" fontId="30" fillId="9" borderId="41" xfId="0" applyFont="1" applyFill="1" applyBorder="1" applyAlignment="1">
      <alignment horizontal="center" wrapText="1"/>
    </xf>
    <xf numFmtId="0" fontId="30" fillId="9" borderId="43" xfId="0" applyFont="1" applyFill="1" applyBorder="1" applyAlignment="1">
      <alignment horizontal="center"/>
    </xf>
    <xf numFmtId="0" fontId="33" fillId="0" borderId="0" xfId="0" applyFont="1"/>
    <xf numFmtId="0" fontId="30" fillId="0" borderId="0" xfId="0" applyFont="1" applyAlignment="1">
      <alignment horizontal="left"/>
    </xf>
    <xf numFmtId="44" fontId="0" fillId="0" borderId="0" xfId="3" applyFont="1"/>
    <xf numFmtId="44" fontId="0" fillId="9" borderId="39" xfId="3" applyFont="1" applyFill="1" applyBorder="1"/>
    <xf numFmtId="168" fontId="0" fillId="0" borderId="0" xfId="3" applyNumberFormat="1" applyFont="1" applyFill="1"/>
    <xf numFmtId="1" fontId="0" fillId="0" borderId="0" xfId="0" applyNumberFormat="1"/>
    <xf numFmtId="0" fontId="30" fillId="9" borderId="9" xfId="0" applyFont="1" applyFill="1" applyBorder="1"/>
    <xf numFmtId="0" fontId="30" fillId="9" borderId="9" xfId="0" applyFont="1" applyFill="1" applyBorder="1" applyAlignment="1">
      <alignment horizontal="center"/>
    </xf>
    <xf numFmtId="0" fontId="0" fillId="9" borderId="9" xfId="0" applyFill="1" applyBorder="1"/>
    <xf numFmtId="44" fontId="0" fillId="2" borderId="6" xfId="3" applyFont="1" applyFill="1" applyBorder="1"/>
    <xf numFmtId="44" fontId="30" fillId="9" borderId="39" xfId="3" applyFont="1" applyFill="1" applyBorder="1"/>
    <xf numFmtId="43" fontId="0" fillId="0" borderId="0" xfId="3" applyNumberFormat="1" applyFont="1"/>
    <xf numFmtId="43" fontId="0" fillId="2" borderId="6" xfId="0" applyNumberFormat="1" applyFill="1" applyBorder="1"/>
    <xf numFmtId="43" fontId="30" fillId="9" borderId="39" xfId="0" applyNumberFormat="1" applyFont="1" applyFill="1" applyBorder="1"/>
    <xf numFmtId="9" fontId="0" fillId="0" borderId="0" xfId="5" applyFont="1"/>
    <xf numFmtId="9" fontId="0" fillId="0" borderId="42" xfId="5" applyFont="1" applyBorder="1"/>
    <xf numFmtId="2" fontId="0" fillId="0" borderId="40" xfId="0" applyNumberFormat="1" applyBorder="1"/>
    <xf numFmtId="0" fontId="34" fillId="0" borderId="0" xfId="0" applyFont="1"/>
    <xf numFmtId="0" fontId="34" fillId="9" borderId="0" xfId="0" applyFont="1" applyFill="1"/>
    <xf numFmtId="0" fontId="34" fillId="9" borderId="40" xfId="0" applyFont="1" applyFill="1" applyBorder="1"/>
    <xf numFmtId="0" fontId="34" fillId="9" borderId="41" xfId="0" applyFont="1" applyFill="1" applyBorder="1"/>
    <xf numFmtId="0" fontId="0" fillId="0" borderId="0" xfId="0" applyAlignment="1">
      <alignment horizontal="left" wrapText="1"/>
    </xf>
    <xf numFmtId="0" fontId="0" fillId="0" borderId="0" xfId="0" applyAlignment="1">
      <alignment wrapText="1"/>
    </xf>
    <xf numFmtId="0" fontId="30" fillId="0" borderId="0" xfId="0" applyFont="1" applyAlignment="1">
      <alignment horizontal="center"/>
    </xf>
    <xf numFmtId="0" fontId="30" fillId="0" borderId="0" xfId="0" applyFont="1" applyAlignment="1">
      <alignment horizontal="center" wrapText="1"/>
    </xf>
    <xf numFmtId="44" fontId="0" fillId="0" borderId="0" xfId="3" applyFont="1" applyFill="1" applyBorder="1"/>
    <xf numFmtId="164" fontId="6" fillId="0" borderId="4" xfId="1" applyNumberFormat="1" applyFont="1" applyFill="1" applyBorder="1" applyAlignment="1">
      <alignment horizontal="left" vertical="top" wrapText="1"/>
    </xf>
    <xf numFmtId="164" fontId="6" fillId="0" borderId="0" xfId="1" applyNumberFormat="1" applyFont="1" applyFill="1" applyBorder="1" applyAlignment="1">
      <alignment horizontal="left" vertical="top" wrapText="1"/>
    </xf>
    <xf numFmtId="49" fontId="6" fillId="0" borderId="10" xfId="1" applyNumberFormat="1" applyFont="1" applyFill="1" applyBorder="1" applyAlignment="1">
      <alignment horizontal="left" vertical="top" wrapText="1"/>
    </xf>
    <xf numFmtId="164" fontId="6" fillId="0" borderId="10" xfId="1" applyNumberFormat="1" applyFont="1" applyFill="1" applyBorder="1" applyAlignment="1">
      <alignment horizontal="left" vertical="top" wrapText="1"/>
    </xf>
    <xf numFmtId="49" fontId="8" fillId="0" borderId="10" xfId="1" applyNumberFormat="1" applyFont="1" applyFill="1" applyBorder="1" applyAlignment="1">
      <alignment horizontal="left" vertical="center" wrapText="1"/>
    </xf>
    <xf numFmtId="0" fontId="15" fillId="4" borderId="10" xfId="0" applyFont="1" applyFill="1" applyBorder="1" applyAlignment="1">
      <alignment horizontal="center"/>
    </xf>
    <xf numFmtId="0" fontId="15" fillId="0" borderId="10" xfId="0" applyFont="1" applyBorder="1" applyAlignment="1">
      <alignment horizontal="center"/>
    </xf>
    <xf numFmtId="165" fontId="13" fillId="3" borderId="0" xfId="0" applyNumberFormat="1" applyFont="1" applyFill="1" applyAlignment="1">
      <alignment horizontal="center" vertical="center" wrapText="1"/>
    </xf>
    <xf numFmtId="165" fontId="13" fillId="3" borderId="17" xfId="0" applyNumberFormat="1" applyFont="1" applyFill="1" applyBorder="1" applyAlignment="1">
      <alignment horizontal="center" vertical="center" wrapText="1"/>
    </xf>
    <xf numFmtId="165" fontId="18" fillId="0" borderId="13" xfId="0" applyNumberFormat="1" applyFont="1" applyBorder="1" applyAlignment="1">
      <alignment horizontal="center" vertical="center" wrapText="1"/>
    </xf>
    <xf numFmtId="165" fontId="18" fillId="0" borderId="14" xfId="0" applyNumberFormat="1" applyFont="1" applyBorder="1" applyAlignment="1">
      <alignment horizontal="center" vertical="center" wrapText="1"/>
    </xf>
    <xf numFmtId="0" fontId="33" fillId="0" borderId="0" xfId="0" applyFont="1" applyAlignment="1">
      <alignment horizontal="left" wrapText="1"/>
    </xf>
    <xf numFmtId="0" fontId="0" fillId="0" borderId="0" xfId="0" applyAlignment="1">
      <alignment horizontal="center"/>
    </xf>
    <xf numFmtId="0" fontId="30" fillId="9" borderId="5" xfId="0" applyFont="1" applyFill="1" applyBorder="1" applyAlignment="1">
      <alignment horizontal="center"/>
    </xf>
    <xf numFmtId="0" fontId="30" fillId="9" borderId="7" xfId="0" applyFont="1" applyFill="1" applyBorder="1" applyAlignment="1">
      <alignment horizontal="center"/>
    </xf>
    <xf numFmtId="0" fontId="30" fillId="9" borderId="0" xfId="0" applyFont="1" applyFill="1" applyAlignment="1">
      <alignment horizontal="center"/>
    </xf>
    <xf numFmtId="0" fontId="30" fillId="9" borderId="40" xfId="0" applyFont="1" applyFill="1" applyBorder="1" applyAlignment="1">
      <alignment horizontal="center"/>
    </xf>
    <xf numFmtId="0" fontId="30" fillId="9" borderId="42" xfId="0" applyFont="1" applyFill="1" applyBorder="1" applyAlignment="1">
      <alignment horizontal="center"/>
    </xf>
    <xf numFmtId="0" fontId="30" fillId="0" borderId="0" xfId="0" applyFont="1" applyAlignment="1">
      <alignment horizontal="center"/>
    </xf>
    <xf numFmtId="164" fontId="6" fillId="4" borderId="10" xfId="1" applyNumberFormat="1" applyFont="1" applyFill="1" applyBorder="1" applyAlignment="1">
      <alignment horizontal="left" vertical="top" wrapText="1"/>
    </xf>
    <xf numFmtId="0" fontId="17" fillId="0" borderId="26" xfId="0" quotePrefix="1" applyFont="1" applyBorder="1" applyAlignment="1">
      <alignment horizontal="center"/>
    </xf>
    <xf numFmtId="167" fontId="17" fillId="0" borderId="26" xfId="0" quotePrefix="1" applyNumberFormat="1" applyFont="1" applyBorder="1" applyAlignment="1">
      <alignment horizontal="center"/>
    </xf>
    <xf numFmtId="165" fontId="28" fillId="8" borderId="21" xfId="1" applyNumberFormat="1" applyFont="1" applyFill="1" applyBorder="1" applyAlignment="1">
      <alignment horizontal="center" vertical="center" wrapText="1"/>
    </xf>
    <xf numFmtId="165" fontId="28" fillId="8" borderId="30" xfId="1" applyNumberFormat="1" applyFont="1" applyFill="1" applyBorder="1" applyAlignment="1">
      <alignment horizontal="center" vertical="center" wrapText="1"/>
    </xf>
    <xf numFmtId="165" fontId="29" fillId="0" borderId="21" xfId="0" applyNumberFormat="1" applyFont="1" applyBorder="1" applyAlignment="1">
      <alignment horizontal="center" vertical="center" wrapText="1"/>
    </xf>
    <xf numFmtId="165" fontId="29" fillId="0" borderId="14" xfId="0" applyNumberFormat="1" applyFont="1" applyBorder="1" applyAlignment="1">
      <alignment horizontal="center" vertical="center" wrapText="1"/>
    </xf>
    <xf numFmtId="165" fontId="29" fillId="0" borderId="25" xfId="0" applyNumberFormat="1" applyFont="1" applyBorder="1" applyAlignment="1">
      <alignment horizontal="center" vertical="center" wrapText="1"/>
    </xf>
    <xf numFmtId="167" fontId="17" fillId="0" borderId="0" xfId="0" quotePrefix="1" applyNumberFormat="1" applyFont="1" applyAlignment="1">
      <alignment horizontal="center"/>
    </xf>
    <xf numFmtId="167" fontId="17" fillId="0" borderId="0" xfId="0" applyNumberFormat="1" applyFont="1" applyAlignment="1">
      <alignment horizontal="center"/>
    </xf>
    <xf numFmtId="165" fontId="26" fillId="0" borderId="12" xfId="1" applyNumberFormat="1" applyFont="1" applyFill="1" applyBorder="1" applyAlignment="1">
      <alignment horizontal="center" vertical="center" wrapText="1"/>
    </xf>
    <xf numFmtId="165" fontId="28" fillId="8" borderId="31" xfId="1" applyNumberFormat="1" applyFont="1" applyFill="1" applyBorder="1" applyAlignment="1">
      <alignment horizontal="center" vertical="center" wrapText="1"/>
    </xf>
    <xf numFmtId="165" fontId="28" fillId="8" borderId="14" xfId="1" applyNumberFormat="1" applyFont="1" applyFill="1" applyBorder="1" applyAlignment="1">
      <alignment horizontal="center" vertical="center" wrapText="1"/>
    </xf>
    <xf numFmtId="165" fontId="28" fillId="8" borderId="37" xfId="1" applyNumberFormat="1" applyFont="1" applyFill="1" applyBorder="1" applyAlignment="1">
      <alignment horizontal="center" vertical="center" wrapText="1"/>
    </xf>
    <xf numFmtId="165" fontId="26" fillId="0" borderId="8" xfId="1" applyNumberFormat="1" applyFont="1" applyFill="1" applyBorder="1" applyAlignment="1">
      <alignment horizontal="center" vertical="center" wrapText="1"/>
    </xf>
    <xf numFmtId="165" fontId="26" fillId="0" borderId="21" xfId="1" applyNumberFormat="1" applyFont="1" applyFill="1" applyBorder="1" applyAlignment="1">
      <alignment horizontal="center" vertical="center" wrapText="1"/>
    </xf>
    <xf numFmtId="165" fontId="26" fillId="0" borderId="14" xfId="1" applyNumberFormat="1" applyFont="1" applyFill="1" applyBorder="1" applyAlignment="1">
      <alignment horizontal="center" vertical="center" wrapText="1"/>
    </xf>
    <xf numFmtId="165" fontId="26" fillId="0" borderId="25" xfId="1" applyNumberFormat="1" applyFont="1" applyFill="1" applyBorder="1" applyAlignment="1">
      <alignment horizontal="center" vertical="center" wrapText="1"/>
    </xf>
    <xf numFmtId="0" fontId="27" fillId="0" borderId="23"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28"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5" xfId="0" applyFont="1" applyBorder="1" applyAlignment="1">
      <alignment horizontal="center" vertical="center" wrapText="1"/>
    </xf>
    <xf numFmtId="165" fontId="26" fillId="0" borderId="27" xfId="1" applyNumberFormat="1" applyFont="1" applyFill="1" applyBorder="1" applyAlignment="1">
      <alignment horizontal="center" vertical="center" wrapText="1"/>
    </xf>
    <xf numFmtId="165" fontId="26" fillId="0" borderId="33" xfId="1" applyNumberFormat="1" applyFont="1" applyFill="1" applyBorder="1" applyAlignment="1">
      <alignment horizontal="center" vertical="center" wrapText="1"/>
    </xf>
    <xf numFmtId="165" fontId="26" fillId="0" borderId="34" xfId="1" applyNumberFormat="1" applyFont="1" applyFill="1" applyBorder="1" applyAlignment="1">
      <alignment horizontal="center" vertical="center" wrapText="1"/>
    </xf>
    <xf numFmtId="165" fontId="26" fillId="0" borderId="24" xfId="1" applyNumberFormat="1" applyFont="1" applyFill="1" applyBorder="1" applyAlignment="1">
      <alignment horizontal="center" vertical="center" wrapText="1"/>
    </xf>
    <xf numFmtId="165" fontId="26" fillId="0" borderId="29" xfId="1" applyNumberFormat="1" applyFont="1" applyFill="1" applyBorder="1" applyAlignment="1">
      <alignment horizontal="center" vertical="center" wrapText="1"/>
    </xf>
    <xf numFmtId="165" fontId="29" fillId="0" borderId="32" xfId="0" applyNumberFormat="1" applyFont="1" applyBorder="1" applyAlignment="1">
      <alignment horizontal="center" vertical="center" wrapText="1"/>
    </xf>
    <xf numFmtId="165" fontId="29" fillId="0" borderId="26" xfId="0" applyNumberFormat="1" applyFont="1" applyBorder="1" applyAlignment="1">
      <alignment horizontal="center" vertical="center" wrapText="1"/>
    </xf>
    <xf numFmtId="165" fontId="26" fillId="0" borderId="35" xfId="1" applyNumberFormat="1" applyFont="1" applyFill="1" applyBorder="1" applyAlignment="1">
      <alignment horizontal="center" vertical="center" wrapText="1"/>
    </xf>
    <xf numFmtId="165" fontId="26" fillId="0" borderId="28" xfId="1" applyNumberFormat="1" applyFont="1" applyFill="1" applyBorder="1" applyAlignment="1">
      <alignment horizontal="center" vertical="center" wrapText="1"/>
    </xf>
  </cellXfs>
  <cellStyles count="6">
    <cellStyle name="Comma" xfId="1" builtinId="3"/>
    <cellStyle name="Currency" xfId="3" builtinId="4"/>
    <cellStyle name="Normal" xfId="0" builtinId="0"/>
    <cellStyle name="Normal 2 2" xfId="4" xr:uid="{FB18D5EE-C29B-4E2E-B25D-D81501E370ED}"/>
    <cellStyle name="Normal 6" xfId="2" xr:uid="{4B5E37A9-E22B-445F-A649-A597D632D47F}"/>
    <cellStyle name="Percent" xfId="5" builtinId="5"/>
  </cellStyles>
  <dxfs count="0"/>
  <tableStyles count="0" defaultTableStyle="TableStyleMedium2" defaultPivotStyle="PivotStyleLight16"/>
  <colors>
    <mruColors>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Sue Spies" id="{BF9527E9-9CAC-4315-BC5F-017C144DE26B}" userId="Sue Spies" providerId="None"/>
  <person displayName="David Kieffer" id="{3A61CB16-CDC9-4FB3-A18E-CB8CE14B85BA}" userId="S::david.kieffer@thetambellinigroup.com::b73552df-e5db-432c-8321-7cb32951026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9" dT="2022-09-25T23:22:45.13" personId="{3A61CB16-CDC9-4FB3-A18E-CB8CE14B85BA}" id="{B18B964C-D3C0-49C6-9219-F5AACDAEFB92}">
    <text>I think this should be 2. IT is still stabilizing Bannaer and Kuali. HR IT operations are very intensive due tot al of the manual processes.</text>
  </threadedComment>
  <threadedComment ref="K9" dT="2022-09-26T00:55:30.75" personId="{BF9527E9-9CAC-4315-BC5F-017C144DE26B}" id="{6F0A18A7-93B6-43ED-993A-8A3C74947311}" parentId="{B18B964C-D3C0-49C6-9219-F5AACDAEFB92}">
    <text>Updated to 2</text>
  </threadedComment>
</ThreadedComments>
</file>

<file path=xl/threadedComments/threadedComment2.xml><?xml version="1.0" encoding="utf-8"?>
<ThreadedComments xmlns="http://schemas.microsoft.com/office/spreadsheetml/2018/threadedcomments" xmlns:x="http://schemas.openxmlformats.org/spreadsheetml/2006/main">
  <threadedComment ref="K9" dT="2022-09-25T23:22:45.13" personId="{3A61CB16-CDC9-4FB3-A18E-CB8CE14B85BA}" id="{2B12D721-40A3-4663-9406-0DD04B20618E}">
    <text>I think this should be 2. IT is still stabilizing Bannaer and Kuali. HR IT operations are very intensive due tot al of the manual processes.</text>
  </threadedComment>
  <threadedComment ref="K9" dT="2022-09-26T00:55:30.75" personId="{BF9527E9-9CAC-4315-BC5F-017C144DE26B}" id="{DEDB53D1-6EF9-4A16-90A7-747CE2D9E701}" parentId="{2B12D721-40A3-4663-9406-0DD04B20618E}">
    <text>Updated to 2</text>
  </threadedComment>
  <threadedComment ref="B13" dT="2022-09-25T23:24:09.33" personId="{3A61CB16-CDC9-4FB3-A18E-CB8CE14B85BA}" id="{D669E7EC-C8B2-4E64-8814-910A473FFB25}">
    <text>This should be consistent with previous project - 10%?</text>
  </threadedComment>
  <threadedComment ref="B13" dT="2022-09-26T00:54:57.67" personId="{BF9527E9-9CAC-4315-BC5F-017C144DE26B}" id="{95CA37C4-71C9-439A-B05B-1AD3F8130DB4}" parentId="{D669E7EC-C8B2-4E64-8814-910A473FFB25}">
    <text>Fixed the formula - should update once we enter the implementation costs</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7235C-A20D-49C8-B0B5-E6B1106300A5}">
  <dimension ref="A1:W29"/>
  <sheetViews>
    <sheetView topLeftCell="A11" zoomScale="130" zoomScaleNormal="130" workbookViewId="0">
      <selection activeCell="K14" sqref="K14"/>
    </sheetView>
  </sheetViews>
  <sheetFormatPr defaultColWidth="8.85546875" defaultRowHeight="15" x14ac:dyDescent="0.25"/>
  <cols>
    <col min="1" max="1" width="24.42578125" customWidth="1"/>
    <col min="3" max="3" width="9.42578125" bestFit="1" customWidth="1"/>
    <col min="6" max="6" width="13" customWidth="1"/>
    <col min="7" max="7" width="37" customWidth="1"/>
    <col min="8" max="8" width="12" customWidth="1"/>
  </cols>
  <sheetData>
    <row r="1" spans="1:23" ht="21.75" thickBot="1" x14ac:dyDescent="0.3">
      <c r="A1" s="44" t="s">
        <v>63</v>
      </c>
      <c r="B1" s="45"/>
      <c r="C1" s="46"/>
      <c r="D1" s="47"/>
      <c r="E1" s="47"/>
      <c r="F1" s="44"/>
      <c r="G1" s="49"/>
    </row>
    <row r="2" spans="1:23" x14ac:dyDescent="0.25">
      <c r="A2" s="9"/>
      <c r="B2" s="64" t="s">
        <v>59</v>
      </c>
      <c r="C2" s="63" t="s">
        <v>60</v>
      </c>
      <c r="D2" s="123" t="s">
        <v>61</v>
      </c>
      <c r="E2" s="124"/>
      <c r="F2" s="61" t="s">
        <v>3</v>
      </c>
      <c r="G2" s="7"/>
      <c r="H2" s="48"/>
    </row>
    <row r="3" spans="1:23" ht="15.75" thickBot="1" x14ac:dyDescent="0.3">
      <c r="A3" s="55"/>
      <c r="B3" s="56" t="s">
        <v>42</v>
      </c>
      <c r="C3" s="65" t="s">
        <v>43</v>
      </c>
      <c r="D3" s="56" t="s">
        <v>42</v>
      </c>
      <c r="E3" s="56" t="s">
        <v>42</v>
      </c>
      <c r="F3" s="62"/>
      <c r="G3" s="7"/>
      <c r="H3" s="48"/>
    </row>
    <row r="4" spans="1:23" ht="57" thickBot="1" x14ac:dyDescent="0.3">
      <c r="A4" s="29"/>
      <c r="B4" s="59" t="s">
        <v>69</v>
      </c>
      <c r="C4" s="125" t="s">
        <v>44</v>
      </c>
      <c r="D4" s="126"/>
      <c r="E4" s="58" t="s">
        <v>14</v>
      </c>
      <c r="F4" s="58"/>
      <c r="G4" s="7"/>
      <c r="H4" s="2"/>
      <c r="N4" s="122" t="s">
        <v>15</v>
      </c>
      <c r="O4" s="122"/>
      <c r="P4" s="122" t="s">
        <v>16</v>
      </c>
      <c r="Q4" s="122"/>
      <c r="R4" s="122" t="s">
        <v>17</v>
      </c>
      <c r="S4" s="122"/>
      <c r="T4" s="122" t="s">
        <v>18</v>
      </c>
      <c r="U4" s="122"/>
      <c r="V4" s="121" t="s">
        <v>19</v>
      </c>
      <c r="W4" s="121"/>
    </row>
    <row r="5" spans="1:23" ht="15.75" thickBot="1" x14ac:dyDescent="0.3">
      <c r="A5" s="10" t="s">
        <v>20</v>
      </c>
      <c r="B5" s="66"/>
      <c r="C5" s="66"/>
      <c r="D5" s="66"/>
      <c r="E5" s="66"/>
      <c r="F5" s="66"/>
      <c r="G5" s="7"/>
      <c r="H5" s="2"/>
      <c r="I5" s="16" t="s">
        <v>4</v>
      </c>
      <c r="J5" s="32" t="s">
        <v>5</v>
      </c>
      <c r="K5" s="16" t="s">
        <v>6</v>
      </c>
      <c r="L5" s="32" t="s">
        <v>21</v>
      </c>
      <c r="M5" s="33" t="s">
        <v>10</v>
      </c>
      <c r="N5" s="31" t="s">
        <v>4</v>
      </c>
      <c r="O5" s="31" t="s">
        <v>22</v>
      </c>
      <c r="P5" s="31" t="s">
        <v>4</v>
      </c>
      <c r="Q5" s="31" t="s">
        <v>22</v>
      </c>
      <c r="R5" s="31" t="s">
        <v>4</v>
      </c>
      <c r="S5" s="31" t="s">
        <v>22</v>
      </c>
      <c r="T5" s="31" t="s">
        <v>4</v>
      </c>
      <c r="U5" s="31" t="s">
        <v>22</v>
      </c>
      <c r="V5" s="31" t="s">
        <v>4</v>
      </c>
      <c r="W5" s="31" t="s">
        <v>22</v>
      </c>
    </row>
    <row r="6" spans="1:23" ht="26.25" customHeight="1" thickBot="1" x14ac:dyDescent="0.3">
      <c r="A6" s="13" t="s">
        <v>23</v>
      </c>
      <c r="B6" s="14" t="e">
        <f>+N6+O6</f>
        <v>#REF!</v>
      </c>
      <c r="C6" s="14" t="e">
        <f>(+P6+Q6)</f>
        <v>#REF!</v>
      </c>
      <c r="D6" s="14" t="e">
        <f t="shared" ref="D6:E10" si="0">(+$R6+$S6)/2</f>
        <v>#REF!</v>
      </c>
      <c r="E6" s="14" t="e">
        <f t="shared" si="0"/>
        <v>#REF!</v>
      </c>
      <c r="F6" s="50" t="e">
        <f t="shared" ref="F6:F13" si="1">SUM(B6:E6)</f>
        <v>#REF!</v>
      </c>
      <c r="G6" s="119" t="s">
        <v>48</v>
      </c>
      <c r="H6" s="119"/>
      <c r="I6" s="35" t="e">
        <f>+#REF!</f>
        <v>#REF!</v>
      </c>
      <c r="J6" s="57" t="e">
        <f>+#REF!</f>
        <v>#REF!</v>
      </c>
      <c r="K6" s="37">
        <v>1</v>
      </c>
      <c r="L6" s="36" t="e">
        <f>+#REF!</f>
        <v>#REF!</v>
      </c>
      <c r="M6" s="34" t="e">
        <f>SUM(N6:W6)</f>
        <v>#REF!</v>
      </c>
      <c r="N6" s="51" t="e">
        <f>+I6*K6/2</f>
        <v>#REF!</v>
      </c>
      <c r="O6" s="51" t="e">
        <f>+N6*(J6)</f>
        <v>#REF!</v>
      </c>
      <c r="P6" s="51" t="e">
        <f t="shared" ref="P6:P11" si="2">+I6*K6*(1+L6)</f>
        <v>#REF!</v>
      </c>
      <c r="Q6" s="51" t="e">
        <f t="shared" ref="Q6:Q12" si="3">+P6*$J6</f>
        <v>#REF!</v>
      </c>
      <c r="R6" s="51" t="e">
        <f>+I6*K6*(1+L6)*(1+L6)</f>
        <v>#REF!</v>
      </c>
      <c r="S6" s="51" t="e">
        <f t="shared" ref="S6:U12" si="4">+R6*$J6</f>
        <v>#REF!</v>
      </c>
      <c r="T6" s="51"/>
      <c r="U6" s="51" t="e">
        <f>+T6*$J6</f>
        <v>#REF!</v>
      </c>
      <c r="V6" s="51">
        <v>0</v>
      </c>
      <c r="W6" s="51" t="e">
        <f t="shared" ref="W6:W12" si="5">+V6*$J6</f>
        <v>#REF!</v>
      </c>
    </row>
    <row r="7" spans="1:23" ht="32.25" customHeight="1" thickBot="1" x14ac:dyDescent="0.3">
      <c r="A7" s="13" t="s">
        <v>24</v>
      </c>
      <c r="B7" s="14" t="e">
        <f t="shared" ref="B7" si="6">+N7+O7</f>
        <v>#REF!</v>
      </c>
      <c r="C7" s="14" t="e">
        <f t="shared" ref="C7:C12" si="7">(+P7+Q7)</f>
        <v>#REF!</v>
      </c>
      <c r="D7" s="14" t="e">
        <f t="shared" si="0"/>
        <v>#REF!</v>
      </c>
      <c r="E7" s="14" t="e">
        <f t="shared" si="0"/>
        <v>#REF!</v>
      </c>
      <c r="F7" s="50" t="e">
        <f t="shared" si="1"/>
        <v>#REF!</v>
      </c>
      <c r="G7" s="119" t="s">
        <v>67</v>
      </c>
      <c r="H7" s="119"/>
      <c r="I7" s="35" t="e">
        <f>+#REF!</f>
        <v>#REF!</v>
      </c>
      <c r="J7" s="57" t="e">
        <f>+#REF!</f>
        <v>#REF!</v>
      </c>
      <c r="K7" s="37">
        <v>1</v>
      </c>
      <c r="L7" s="36" t="e">
        <f>+#REF!</f>
        <v>#REF!</v>
      </c>
      <c r="M7" s="34" t="e">
        <f t="shared" ref="M7:M12" si="8">SUM(N7:W7)</f>
        <v>#REF!</v>
      </c>
      <c r="N7" s="51" t="e">
        <f>+I7*K7/2</f>
        <v>#REF!</v>
      </c>
      <c r="O7" s="51" t="e">
        <f>+N7*(J7)</f>
        <v>#REF!</v>
      </c>
      <c r="P7" s="51" t="e">
        <f t="shared" si="2"/>
        <v>#REF!</v>
      </c>
      <c r="Q7" s="51" t="e">
        <f t="shared" si="3"/>
        <v>#REF!</v>
      </c>
      <c r="R7" s="51" t="e">
        <f>+P7*(1+$L7)</f>
        <v>#REF!</v>
      </c>
      <c r="S7" s="51" t="e">
        <f t="shared" si="4"/>
        <v>#REF!</v>
      </c>
      <c r="T7" s="51"/>
      <c r="U7" s="51" t="e">
        <f>+T7*$J7</f>
        <v>#REF!</v>
      </c>
      <c r="V7" s="51">
        <v>0</v>
      </c>
      <c r="W7" s="51" t="e">
        <f t="shared" si="5"/>
        <v>#REF!</v>
      </c>
    </row>
    <row r="8" spans="1:23" ht="29.25" customHeight="1" thickBot="1" x14ac:dyDescent="0.3">
      <c r="A8" s="13" t="s">
        <v>39</v>
      </c>
      <c r="B8" s="14" t="e">
        <f>+N8+O8</f>
        <v>#REF!</v>
      </c>
      <c r="C8" s="14" t="e">
        <f t="shared" si="7"/>
        <v>#REF!</v>
      </c>
      <c r="D8" s="14" t="e">
        <f t="shared" si="0"/>
        <v>#REF!</v>
      </c>
      <c r="E8" s="14" t="e">
        <f t="shared" si="0"/>
        <v>#REF!</v>
      </c>
      <c r="F8" s="50" t="e">
        <f t="shared" si="1"/>
        <v>#REF!</v>
      </c>
      <c r="G8" s="119" t="s">
        <v>49</v>
      </c>
      <c r="H8" s="119"/>
      <c r="I8" s="35" t="e">
        <f>+#REF!</f>
        <v>#REF!</v>
      </c>
      <c r="J8" s="57" t="e">
        <f>+#REF!</f>
        <v>#REF!</v>
      </c>
      <c r="K8" s="37">
        <v>3</v>
      </c>
      <c r="L8" s="36" t="e">
        <f>+#REF!</f>
        <v>#REF!</v>
      </c>
      <c r="M8" s="34" t="e">
        <f t="shared" si="8"/>
        <v>#REF!</v>
      </c>
      <c r="N8" s="51" t="e">
        <f>+I8*K8/2</f>
        <v>#REF!</v>
      </c>
      <c r="O8" s="51" t="e">
        <f>+N8*(J8)</f>
        <v>#REF!</v>
      </c>
      <c r="P8" s="51" t="e">
        <f t="shared" si="2"/>
        <v>#REF!</v>
      </c>
      <c r="Q8" s="51" t="e">
        <f t="shared" si="3"/>
        <v>#REF!</v>
      </c>
      <c r="R8" s="51" t="e">
        <f>+P8*(1+$L8)</f>
        <v>#REF!</v>
      </c>
      <c r="S8" s="51" t="e">
        <f t="shared" si="4"/>
        <v>#REF!</v>
      </c>
      <c r="T8" s="51"/>
      <c r="U8" s="51" t="e">
        <f t="shared" si="4"/>
        <v>#REF!</v>
      </c>
      <c r="V8" s="51">
        <v>0</v>
      </c>
      <c r="W8" s="51" t="e">
        <f t="shared" si="5"/>
        <v>#REF!</v>
      </c>
    </row>
    <row r="9" spans="1:23" ht="29.25" customHeight="1" thickBot="1" x14ac:dyDescent="0.3">
      <c r="A9" s="13" t="s">
        <v>25</v>
      </c>
      <c r="B9" s="14" t="e">
        <f t="shared" ref="B9:B12" si="9">+N9+O9</f>
        <v>#REF!</v>
      </c>
      <c r="C9" s="14" t="e">
        <f t="shared" si="7"/>
        <v>#REF!</v>
      </c>
      <c r="D9" s="14" t="e">
        <f t="shared" si="0"/>
        <v>#REF!</v>
      </c>
      <c r="E9" s="14" t="e">
        <f t="shared" si="0"/>
        <v>#REF!</v>
      </c>
      <c r="F9" s="50" t="e">
        <f t="shared" si="1"/>
        <v>#REF!</v>
      </c>
      <c r="G9" s="119" t="s">
        <v>55</v>
      </c>
      <c r="H9" s="119"/>
      <c r="I9" s="35" t="e">
        <f>+#REF!</f>
        <v>#REF!</v>
      </c>
      <c r="J9" s="57" t="e">
        <f>+#REF!</f>
        <v>#REF!</v>
      </c>
      <c r="K9" s="37">
        <v>2</v>
      </c>
      <c r="L9" s="36" t="e">
        <f>+#REF!</f>
        <v>#REF!</v>
      </c>
      <c r="M9" s="34" t="e">
        <f t="shared" si="8"/>
        <v>#REF!</v>
      </c>
      <c r="N9" s="51" t="e">
        <f>+I9*K9/2</f>
        <v>#REF!</v>
      </c>
      <c r="O9" s="51" t="e">
        <f>+N9*(J9)</f>
        <v>#REF!</v>
      </c>
      <c r="P9" s="51" t="e">
        <f t="shared" si="2"/>
        <v>#REF!</v>
      </c>
      <c r="Q9" s="51" t="e">
        <f t="shared" si="3"/>
        <v>#REF!</v>
      </c>
      <c r="R9" s="51" t="e">
        <f>+P9*(1+$L9)</f>
        <v>#REF!</v>
      </c>
      <c r="S9" s="51" t="e">
        <f t="shared" si="4"/>
        <v>#REF!</v>
      </c>
      <c r="T9" s="51"/>
      <c r="U9" s="51" t="e">
        <f>+T9*$J9</f>
        <v>#REF!</v>
      </c>
      <c r="V9" s="51">
        <v>0</v>
      </c>
      <c r="W9" s="51" t="e">
        <f t="shared" si="5"/>
        <v>#REF!</v>
      </c>
    </row>
    <row r="10" spans="1:23" ht="23.25" customHeight="1" thickBot="1" x14ac:dyDescent="0.3">
      <c r="A10" s="13" t="s">
        <v>37</v>
      </c>
      <c r="B10" s="14" t="e">
        <f t="shared" si="9"/>
        <v>#REF!</v>
      </c>
      <c r="C10" s="14" t="e">
        <f t="shared" si="7"/>
        <v>#REF!</v>
      </c>
      <c r="D10" s="14" t="e">
        <f t="shared" si="0"/>
        <v>#REF!</v>
      </c>
      <c r="E10" s="14" t="e">
        <f t="shared" si="0"/>
        <v>#REF!</v>
      </c>
      <c r="F10" s="50" t="e">
        <f t="shared" si="1"/>
        <v>#REF!</v>
      </c>
      <c r="G10" s="119" t="s">
        <v>68</v>
      </c>
      <c r="H10" s="119"/>
      <c r="I10" s="35" t="e">
        <f>+#REF!</f>
        <v>#REF!</v>
      </c>
      <c r="J10" s="57" t="e">
        <f>+#REF!</f>
        <v>#REF!</v>
      </c>
      <c r="K10" s="37">
        <v>2</v>
      </c>
      <c r="L10" s="36" t="e">
        <f>+#REF!</f>
        <v>#REF!</v>
      </c>
      <c r="M10" s="34" t="e">
        <f t="shared" si="8"/>
        <v>#REF!</v>
      </c>
      <c r="N10" s="51" t="e">
        <f>+I10*K10/2</f>
        <v>#REF!</v>
      </c>
      <c r="O10" s="51" t="e">
        <f>+N10*(J10)</f>
        <v>#REF!</v>
      </c>
      <c r="P10" s="51" t="e">
        <f t="shared" si="2"/>
        <v>#REF!</v>
      </c>
      <c r="Q10" s="51" t="e">
        <f t="shared" si="3"/>
        <v>#REF!</v>
      </c>
      <c r="R10" s="51" t="e">
        <f>+P10*(1+$L10)</f>
        <v>#REF!</v>
      </c>
      <c r="S10" s="51" t="e">
        <f t="shared" si="4"/>
        <v>#REF!</v>
      </c>
      <c r="T10" s="51"/>
      <c r="U10" s="51" t="e">
        <f>+T10*$J10</f>
        <v>#REF!</v>
      </c>
      <c r="V10" s="51">
        <v>0</v>
      </c>
      <c r="W10" s="51">
        <v>0</v>
      </c>
    </row>
    <row r="11" spans="1:23" ht="15.75" thickBot="1" x14ac:dyDescent="0.3">
      <c r="A11" s="13" t="s">
        <v>38</v>
      </c>
      <c r="B11" s="14">
        <f t="shared" si="9"/>
        <v>0</v>
      </c>
      <c r="C11" s="14" t="e">
        <f t="shared" si="7"/>
        <v>#REF!</v>
      </c>
      <c r="D11" s="14" t="e">
        <f t="shared" ref="D11" si="10">+R11+S11</f>
        <v>#REF!</v>
      </c>
      <c r="E11" s="14" t="e">
        <f t="shared" ref="E11" si="11">+T11+U11</f>
        <v>#REF!</v>
      </c>
      <c r="F11" s="50" t="e">
        <f t="shared" si="1"/>
        <v>#REF!</v>
      </c>
      <c r="G11" s="119" t="s">
        <v>51</v>
      </c>
      <c r="H11" s="119"/>
      <c r="I11" s="35">
        <v>105000</v>
      </c>
      <c r="J11" s="57" t="e">
        <f>+#REF!</f>
        <v>#REF!</v>
      </c>
      <c r="K11" s="37">
        <v>1</v>
      </c>
      <c r="L11" s="36" t="e">
        <f>+#REF!</f>
        <v>#REF!</v>
      </c>
      <c r="M11" s="34" t="e">
        <f t="shared" si="8"/>
        <v>#REF!</v>
      </c>
      <c r="N11" s="51">
        <v>0</v>
      </c>
      <c r="O11" s="51">
        <v>0</v>
      </c>
      <c r="P11" s="51" t="e">
        <f t="shared" si="2"/>
        <v>#REF!</v>
      </c>
      <c r="Q11" s="51" t="e">
        <f t="shared" si="3"/>
        <v>#REF!</v>
      </c>
      <c r="R11" s="51" t="e">
        <f>I11*K11*(1+L11)*(1+L11)/2</f>
        <v>#REF!</v>
      </c>
      <c r="S11" s="51" t="e">
        <f t="shared" si="4"/>
        <v>#REF!</v>
      </c>
      <c r="T11" s="51"/>
      <c r="U11" s="51" t="e">
        <f>+T11*$J11</f>
        <v>#REF!</v>
      </c>
      <c r="V11" s="51" t="e">
        <f>+T11*(1+$L6)/2</f>
        <v>#REF!</v>
      </c>
      <c r="W11" s="51" t="e">
        <f t="shared" si="5"/>
        <v>#REF!</v>
      </c>
    </row>
    <row r="12" spans="1:23" ht="27" customHeight="1" thickBot="1" x14ac:dyDescent="0.3">
      <c r="A12" s="13" t="s">
        <v>26</v>
      </c>
      <c r="B12" s="14">
        <f t="shared" si="9"/>
        <v>0</v>
      </c>
      <c r="C12" s="14" t="e">
        <f t="shared" si="7"/>
        <v>#REF!</v>
      </c>
      <c r="D12" s="14" t="e">
        <f>(+$R12+$S12)/2</f>
        <v>#REF!</v>
      </c>
      <c r="E12" s="14" t="e">
        <f>(+$R12+$S12)/2</f>
        <v>#REF!</v>
      </c>
      <c r="F12" s="67" t="e">
        <f t="shared" si="1"/>
        <v>#REF!</v>
      </c>
      <c r="G12" s="119" t="s">
        <v>52</v>
      </c>
      <c r="H12" s="119"/>
      <c r="I12" s="35" t="e">
        <f>+#REF!</f>
        <v>#REF!</v>
      </c>
      <c r="J12" s="57" t="e">
        <f>+#REF!</f>
        <v>#REF!</v>
      </c>
      <c r="K12" s="37">
        <v>1</v>
      </c>
      <c r="L12" s="36" t="e">
        <f>+#REF!</f>
        <v>#REF!</v>
      </c>
      <c r="M12" s="34" t="e">
        <f t="shared" si="8"/>
        <v>#REF!</v>
      </c>
      <c r="N12" s="51">
        <v>0</v>
      </c>
      <c r="O12" s="51">
        <v>0</v>
      </c>
      <c r="P12" s="51" t="e">
        <f>+I12*K12*(1+L12)/2</f>
        <v>#REF!</v>
      </c>
      <c r="Q12" s="51" t="e">
        <f t="shared" si="3"/>
        <v>#REF!</v>
      </c>
      <c r="R12" s="51" t="e">
        <f>I12*K12*(1+L12)*(1+L12)</f>
        <v>#REF!</v>
      </c>
      <c r="S12" s="51" t="e">
        <f t="shared" si="4"/>
        <v>#REF!</v>
      </c>
      <c r="T12" s="51"/>
      <c r="U12" s="51" t="e">
        <f>+T12*$J12</f>
        <v>#REF!</v>
      </c>
      <c r="V12" s="51">
        <v>0</v>
      </c>
      <c r="W12" s="51" t="e">
        <f t="shared" si="5"/>
        <v>#REF!</v>
      </c>
    </row>
    <row r="13" spans="1:23" ht="24.75" thickBot="1" x14ac:dyDescent="0.3">
      <c r="A13" s="13" t="s">
        <v>27</v>
      </c>
      <c r="B13" s="14">
        <f t="shared" ref="B13:E13" si="12">+(B15)*0.1</f>
        <v>149999.99999999997</v>
      </c>
      <c r="C13" s="14">
        <f t="shared" si="12"/>
        <v>599999.99999999988</v>
      </c>
      <c r="D13" s="14">
        <f t="shared" si="12"/>
        <v>299999.99999999994</v>
      </c>
      <c r="E13" s="14">
        <f t="shared" si="12"/>
        <v>0</v>
      </c>
      <c r="F13" s="50">
        <f t="shared" si="1"/>
        <v>1049999.9999999998</v>
      </c>
      <c r="G13" s="119" t="s">
        <v>56</v>
      </c>
      <c r="H13" s="119"/>
      <c r="I13" s="35"/>
      <c r="J13" s="39"/>
      <c r="K13" s="37"/>
      <c r="L13" s="38"/>
      <c r="N13" s="30"/>
      <c r="O13" s="30"/>
      <c r="P13" s="30"/>
      <c r="Q13" s="30"/>
      <c r="R13" s="51"/>
      <c r="S13" s="51"/>
      <c r="T13" s="30"/>
      <c r="U13" s="30"/>
      <c r="V13" s="30"/>
      <c r="W13" s="30"/>
    </row>
    <row r="14" spans="1:23" ht="15.75" thickBot="1" x14ac:dyDescent="0.3">
      <c r="A14" s="10" t="s">
        <v>28</v>
      </c>
      <c r="B14" s="66"/>
      <c r="C14" s="66"/>
      <c r="D14" s="66"/>
      <c r="E14" s="66"/>
      <c r="F14" s="66"/>
      <c r="G14" s="116"/>
      <c r="H14" s="117"/>
      <c r="I14" s="3"/>
      <c r="J14" s="6"/>
      <c r="K14" s="15">
        <f>SUM(K6:K13)</f>
        <v>11</v>
      </c>
      <c r="L14" s="5"/>
      <c r="N14" s="16"/>
      <c r="O14" s="16"/>
      <c r="P14" s="16"/>
      <c r="Q14" s="16"/>
      <c r="R14" s="16"/>
      <c r="S14" s="16"/>
      <c r="T14" s="16"/>
      <c r="U14" s="16"/>
      <c r="V14" s="16"/>
      <c r="W14" s="16"/>
    </row>
    <row r="15" spans="1:23" ht="29.25" customHeight="1" thickBot="1" x14ac:dyDescent="0.3">
      <c r="A15" s="13" t="s">
        <v>45</v>
      </c>
      <c r="B15" s="14">
        <f>15000000/21*3*0.7</f>
        <v>1499999.9999999998</v>
      </c>
      <c r="C15" s="14">
        <f>15000000/21*12*0.7</f>
        <v>5999999.9999999991</v>
      </c>
      <c r="D15" s="14">
        <f>15000000/21*6*0.7</f>
        <v>2999999.9999999995</v>
      </c>
      <c r="E15" s="14">
        <v>0</v>
      </c>
      <c r="F15" s="50">
        <f t="shared" ref="F15:F16" si="13">SUM(B15:E15)</f>
        <v>10499999.999999998</v>
      </c>
      <c r="G15" s="119" t="s">
        <v>70</v>
      </c>
      <c r="H15" s="119"/>
      <c r="K15" s="4"/>
      <c r="L15" s="5"/>
    </row>
    <row r="16" spans="1:23" ht="15.75" thickBot="1" x14ac:dyDescent="0.3">
      <c r="A16" s="13" t="s">
        <v>36</v>
      </c>
      <c r="B16" s="14">
        <v>0</v>
      </c>
      <c r="C16" s="14">
        <v>0</v>
      </c>
      <c r="D16" s="14">
        <v>0</v>
      </c>
      <c r="E16" s="14">
        <v>1000000</v>
      </c>
      <c r="F16" s="50">
        <f t="shared" si="13"/>
        <v>1000000</v>
      </c>
      <c r="G16" s="119" t="s">
        <v>54</v>
      </c>
      <c r="H16" s="119"/>
      <c r="K16" s="4"/>
      <c r="L16" s="5"/>
    </row>
    <row r="17" spans="1:12" ht="15.75" thickBot="1" x14ac:dyDescent="0.3">
      <c r="A17" s="13" t="s">
        <v>7</v>
      </c>
      <c r="B17" s="14">
        <f>+B27</f>
        <v>29999.999999999996</v>
      </c>
      <c r="C17" s="14">
        <f>+C27</f>
        <v>121399.99999999999</v>
      </c>
      <c r="D17" s="14">
        <f t="shared" ref="D17:E17" si="14">+D27</f>
        <v>61399.999999999993</v>
      </c>
      <c r="E17" s="14">
        <f t="shared" si="14"/>
        <v>20000</v>
      </c>
      <c r="F17" s="50">
        <f>SUM(B17:E17)</f>
        <v>232799.99999999997</v>
      </c>
      <c r="G17" s="119" t="s">
        <v>29</v>
      </c>
      <c r="H17" s="119"/>
      <c r="K17" s="4"/>
      <c r="L17" s="5"/>
    </row>
    <row r="18" spans="1:12" ht="15.75" thickBot="1" x14ac:dyDescent="0.3">
      <c r="A18" s="13" t="s">
        <v>30</v>
      </c>
      <c r="B18" s="14">
        <v>0</v>
      </c>
      <c r="C18" s="14">
        <v>70000</v>
      </c>
      <c r="D18" s="14">
        <v>70000</v>
      </c>
      <c r="E18" s="14">
        <v>0</v>
      </c>
      <c r="F18" s="50">
        <f>SUM(B18:E18)</f>
        <v>140000</v>
      </c>
      <c r="G18" s="119" t="s">
        <v>57</v>
      </c>
      <c r="H18" s="119"/>
      <c r="K18" s="4"/>
      <c r="L18" s="5"/>
    </row>
    <row r="19" spans="1:12" ht="24.75" thickBot="1" x14ac:dyDescent="0.3">
      <c r="A19" s="10" t="s">
        <v>31</v>
      </c>
      <c r="B19" s="11"/>
      <c r="C19" s="11"/>
      <c r="D19" s="11"/>
      <c r="E19" s="11"/>
      <c r="F19" s="12"/>
      <c r="G19" s="116"/>
      <c r="H19" s="117"/>
      <c r="I19" s="3"/>
      <c r="J19" s="6"/>
      <c r="K19" s="15"/>
      <c r="L19" s="5"/>
    </row>
    <row r="20" spans="1:12" ht="27.75" customHeight="1" thickBot="1" x14ac:dyDescent="0.3">
      <c r="A20" s="13" t="s">
        <v>46</v>
      </c>
      <c r="B20" s="14">
        <v>0</v>
      </c>
      <c r="C20" s="14">
        <v>0</v>
      </c>
      <c r="D20" s="14">
        <v>0</v>
      </c>
      <c r="E20" s="14">
        <v>550000</v>
      </c>
      <c r="F20" s="50">
        <f>SUM(B20:E20)</f>
        <v>550000</v>
      </c>
      <c r="G20" s="120" t="s">
        <v>71</v>
      </c>
      <c r="H20" s="120"/>
      <c r="K20" s="4"/>
      <c r="L20" s="5"/>
    </row>
    <row r="21" spans="1:12" ht="15.75" thickBot="1" x14ac:dyDescent="0.3">
      <c r="A21" s="10" t="s">
        <v>8</v>
      </c>
      <c r="B21" s="11"/>
      <c r="C21" s="11"/>
      <c r="D21" s="11"/>
      <c r="E21" s="11"/>
      <c r="F21" s="12"/>
      <c r="G21" s="116"/>
      <c r="H21" s="117"/>
      <c r="I21" s="3"/>
      <c r="J21" s="6"/>
      <c r="K21" s="15"/>
      <c r="L21" s="5"/>
    </row>
    <row r="22" spans="1:12" ht="15.75" thickBot="1" x14ac:dyDescent="0.3">
      <c r="A22" s="13" t="s">
        <v>8</v>
      </c>
      <c r="B22" s="14">
        <f t="shared" ref="B22:E22" si="15">+B28</f>
        <v>299999.99999999994</v>
      </c>
      <c r="C22" s="14">
        <f t="shared" si="15"/>
        <v>1199999.9999999998</v>
      </c>
      <c r="D22" s="14">
        <f t="shared" si="15"/>
        <v>599999.99999999988</v>
      </c>
      <c r="E22" s="14">
        <f t="shared" si="15"/>
        <v>0</v>
      </c>
      <c r="F22" s="50">
        <f>SUM(B22:E22)</f>
        <v>2099999.9999999995</v>
      </c>
      <c r="G22" s="118" t="s">
        <v>32</v>
      </c>
      <c r="H22" s="118"/>
      <c r="K22" s="4"/>
      <c r="L22" s="5"/>
    </row>
    <row r="23" spans="1:12" ht="16.5" thickBot="1" x14ac:dyDescent="0.3">
      <c r="A23" s="17" t="s">
        <v>3</v>
      </c>
      <c r="B23" s="18" t="e">
        <f>SUM(B6:B22)</f>
        <v>#REF!</v>
      </c>
      <c r="C23" s="18" t="e">
        <f>SUM(C6:C22)</f>
        <v>#REF!</v>
      </c>
      <c r="D23" s="18" t="e">
        <f>SUM(D6:D22)</f>
        <v>#REF!</v>
      </c>
      <c r="E23" s="18" t="e">
        <f>SUM(E6:E22)</f>
        <v>#REF!</v>
      </c>
      <c r="F23" s="19" t="e">
        <f>SUM(F6:F22)</f>
        <v>#REF!</v>
      </c>
      <c r="G23" s="20"/>
      <c r="L23" s="5"/>
    </row>
    <row r="24" spans="1:12" x14ac:dyDescent="0.25">
      <c r="A24" s="21"/>
      <c r="B24" s="22"/>
      <c r="C24" s="22"/>
      <c r="D24" s="22"/>
      <c r="E24" s="22"/>
      <c r="F24" s="8"/>
    </row>
    <row r="25" spans="1:12" x14ac:dyDescent="0.25">
      <c r="A25" s="24" t="s">
        <v>9</v>
      </c>
      <c r="B25" s="52">
        <f>+B15+B16+B18</f>
        <v>1499999.9999999998</v>
      </c>
      <c r="C25" s="52">
        <f>+C15+C16+C18</f>
        <v>6069999.9999999991</v>
      </c>
      <c r="D25" s="52">
        <f>+D15+D16+D18</f>
        <v>3069999.9999999995</v>
      </c>
      <c r="E25" s="52">
        <f>+E15+E16+E18</f>
        <v>1000000</v>
      </c>
      <c r="F25" s="52">
        <f>+F15+F16+F18</f>
        <v>11639999.999999998</v>
      </c>
      <c r="G25" s="53">
        <f>SUM(B25:E25)</f>
        <v>11639999.999999998</v>
      </c>
      <c r="H25" s="41" t="s">
        <v>10</v>
      </c>
    </row>
    <row r="26" spans="1:12" ht="24.75" x14ac:dyDescent="0.25">
      <c r="A26" s="54" t="s">
        <v>33</v>
      </c>
      <c r="B26" s="25">
        <f>+B15</f>
        <v>1499999.9999999998</v>
      </c>
      <c r="C26" s="25">
        <f>+C15</f>
        <v>5999999.9999999991</v>
      </c>
      <c r="D26" s="25">
        <f>+D15</f>
        <v>2999999.9999999995</v>
      </c>
      <c r="E26" s="25">
        <f>+E15</f>
        <v>0</v>
      </c>
      <c r="F26" s="25">
        <f>+F15</f>
        <v>10499999.999999998</v>
      </c>
      <c r="G26" s="40">
        <f>SUM(B26:E26)</f>
        <v>10499999.999999998</v>
      </c>
      <c r="H26" s="41" t="s">
        <v>10</v>
      </c>
    </row>
    <row r="27" spans="1:12" x14ac:dyDescent="0.25">
      <c r="A27" s="24" t="s">
        <v>11</v>
      </c>
      <c r="B27" s="52">
        <f>+B25*H27</f>
        <v>29999.999999999996</v>
      </c>
      <c r="C27" s="52">
        <f>+C25*$H27</f>
        <v>121399.99999999999</v>
      </c>
      <c r="D27" s="52">
        <f>+D25*$H27</f>
        <v>61399.999999999993</v>
      </c>
      <c r="E27" s="52">
        <f>+E25*$H27</f>
        <v>20000</v>
      </c>
      <c r="F27" s="52">
        <f>+F25*H27</f>
        <v>232799.99999999997</v>
      </c>
      <c r="G27" s="26" t="s">
        <v>12</v>
      </c>
      <c r="H27" s="1">
        <v>0.02</v>
      </c>
    </row>
    <row r="28" spans="1:12" x14ac:dyDescent="0.25">
      <c r="A28" s="24" t="s">
        <v>13</v>
      </c>
      <c r="B28" s="52">
        <f>B26*$H28</f>
        <v>299999.99999999994</v>
      </c>
      <c r="C28" s="52">
        <f>C26*$H28</f>
        <v>1199999.9999999998</v>
      </c>
      <c r="D28" s="52">
        <f>D26*$H28</f>
        <v>599999.99999999988</v>
      </c>
      <c r="E28" s="52">
        <f>E26*$H28</f>
        <v>0</v>
      </c>
      <c r="F28" s="52">
        <f>F26*$H28</f>
        <v>2099999.9999999995</v>
      </c>
      <c r="G28" s="26" t="s">
        <v>34</v>
      </c>
      <c r="H28" s="1">
        <v>0.2</v>
      </c>
    </row>
    <row r="29" spans="1:12" ht="36.75" x14ac:dyDescent="0.25">
      <c r="A29" s="23" t="s">
        <v>35</v>
      </c>
      <c r="B29" s="27">
        <f>+B15+B16+B18+B20</f>
        <v>1499999.9999999998</v>
      </c>
      <c r="C29" s="27">
        <f>+C15+C16+C18+C20</f>
        <v>6069999.9999999991</v>
      </c>
      <c r="D29" s="27">
        <f>+D15+D16+D18+D20</f>
        <v>3069999.9999999995</v>
      </c>
      <c r="E29" s="27">
        <f>+E15+E16+E18+E20</f>
        <v>1550000</v>
      </c>
      <c r="F29" s="27">
        <f>+F15+F16+F18+F20</f>
        <v>12189999.999999998</v>
      </c>
      <c r="G29" s="40">
        <f>SUM(B29:E29)</f>
        <v>12189999.999999998</v>
      </c>
      <c r="H29" s="41" t="s">
        <v>10</v>
      </c>
    </row>
  </sheetData>
  <mergeCells count="24">
    <mergeCell ref="D2:E2"/>
    <mergeCell ref="C4:D4"/>
    <mergeCell ref="N4:O4"/>
    <mergeCell ref="P4:Q4"/>
    <mergeCell ref="R4:S4"/>
    <mergeCell ref="G16:H16"/>
    <mergeCell ref="V4:W4"/>
    <mergeCell ref="G6:H6"/>
    <mergeCell ref="G7:H7"/>
    <mergeCell ref="G8:H8"/>
    <mergeCell ref="G9:H9"/>
    <mergeCell ref="G10:H10"/>
    <mergeCell ref="T4:U4"/>
    <mergeCell ref="G11:H11"/>
    <mergeCell ref="G12:H12"/>
    <mergeCell ref="G13:H13"/>
    <mergeCell ref="G14:H14"/>
    <mergeCell ref="G15:H15"/>
    <mergeCell ref="G21:H21"/>
    <mergeCell ref="G22:H22"/>
    <mergeCell ref="G17:H17"/>
    <mergeCell ref="G18:H18"/>
    <mergeCell ref="G19:H19"/>
    <mergeCell ref="G20:H20"/>
  </mergeCell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06964-AC27-4DA3-B8CB-1AF32225BFB9}">
  <sheetPr>
    <tabColor rgb="FFFF0000"/>
  </sheetPr>
  <dimension ref="A1:W30"/>
  <sheetViews>
    <sheetView topLeftCell="A3" workbookViewId="0">
      <selection activeCell="Q16" sqref="Q16"/>
    </sheetView>
  </sheetViews>
  <sheetFormatPr defaultColWidth="8.85546875" defaultRowHeight="15" x14ac:dyDescent="0.25"/>
  <cols>
    <col min="1" max="1" width="24.140625" customWidth="1"/>
    <col min="3" max="3" width="9.42578125" bestFit="1" customWidth="1"/>
    <col min="6" max="6" width="9.42578125" bestFit="1" customWidth="1"/>
    <col min="7" max="7" width="21.140625" customWidth="1"/>
    <col min="8" max="8" width="36.140625" customWidth="1"/>
  </cols>
  <sheetData>
    <row r="1" spans="1:23" ht="21.75" thickBot="1" x14ac:dyDescent="0.3">
      <c r="A1" s="44" t="s">
        <v>63</v>
      </c>
      <c r="B1" s="45"/>
      <c r="C1" s="46"/>
      <c r="D1" s="47"/>
      <c r="E1" s="47"/>
      <c r="F1" s="44"/>
      <c r="G1" s="49"/>
    </row>
    <row r="2" spans="1:23" x14ac:dyDescent="0.25">
      <c r="A2" s="9"/>
      <c r="B2" s="64" t="s">
        <v>59</v>
      </c>
      <c r="C2" s="63" t="s">
        <v>60</v>
      </c>
      <c r="D2" s="123" t="s">
        <v>61</v>
      </c>
      <c r="E2" s="124"/>
      <c r="F2" s="61" t="s">
        <v>3</v>
      </c>
      <c r="G2" s="7"/>
      <c r="H2" s="48"/>
    </row>
    <row r="3" spans="1:23" ht="15.75" thickBot="1" x14ac:dyDescent="0.3">
      <c r="A3" s="55"/>
      <c r="B3" s="56" t="s">
        <v>62</v>
      </c>
      <c r="C3" s="65" t="s">
        <v>43</v>
      </c>
      <c r="D3" s="56" t="s">
        <v>42</v>
      </c>
      <c r="E3" s="56" t="s">
        <v>42</v>
      </c>
      <c r="F3" s="62"/>
      <c r="G3" s="7"/>
      <c r="H3" s="48"/>
    </row>
    <row r="4" spans="1:23" ht="57" thickBot="1" x14ac:dyDescent="0.3">
      <c r="A4" s="29"/>
      <c r="B4" s="59" t="s">
        <v>47</v>
      </c>
      <c r="C4" s="125" t="s">
        <v>44</v>
      </c>
      <c r="D4" s="126"/>
      <c r="E4" s="58" t="s">
        <v>14</v>
      </c>
      <c r="F4" s="58"/>
      <c r="G4" s="7"/>
      <c r="H4" s="2"/>
      <c r="N4" s="122" t="s">
        <v>15</v>
      </c>
      <c r="O4" s="122"/>
      <c r="P4" s="122" t="s">
        <v>16</v>
      </c>
      <c r="Q4" s="122"/>
      <c r="R4" s="122" t="s">
        <v>17</v>
      </c>
      <c r="S4" s="122"/>
      <c r="T4" s="122" t="s">
        <v>18</v>
      </c>
      <c r="U4" s="122"/>
      <c r="V4" s="121" t="s">
        <v>19</v>
      </c>
      <c r="W4" s="121"/>
    </row>
    <row r="5" spans="1:23" ht="15.75" thickBot="1" x14ac:dyDescent="0.3">
      <c r="A5" s="10" t="s">
        <v>20</v>
      </c>
      <c r="B5" s="66"/>
      <c r="C5" s="66"/>
      <c r="D5" s="66"/>
      <c r="E5" s="66"/>
      <c r="F5" s="66"/>
      <c r="G5" s="7"/>
      <c r="H5" s="2"/>
      <c r="I5" s="16" t="s">
        <v>4</v>
      </c>
      <c r="J5" s="32" t="s">
        <v>5</v>
      </c>
      <c r="K5" s="16" t="s">
        <v>6</v>
      </c>
      <c r="L5" s="32" t="s">
        <v>21</v>
      </c>
      <c r="M5" s="33" t="s">
        <v>10</v>
      </c>
      <c r="N5" s="31" t="s">
        <v>4</v>
      </c>
      <c r="O5" s="31" t="s">
        <v>22</v>
      </c>
      <c r="P5" s="31" t="s">
        <v>4</v>
      </c>
      <c r="Q5" s="31" t="s">
        <v>22</v>
      </c>
      <c r="R5" s="31" t="s">
        <v>4</v>
      </c>
      <c r="S5" s="31" t="s">
        <v>22</v>
      </c>
      <c r="T5" s="31" t="s">
        <v>4</v>
      </c>
      <c r="U5" s="31" t="s">
        <v>22</v>
      </c>
      <c r="V5" s="31" t="s">
        <v>4</v>
      </c>
      <c r="W5" s="31" t="s">
        <v>22</v>
      </c>
    </row>
    <row r="6" spans="1:23" ht="15.75" thickBot="1" x14ac:dyDescent="0.3">
      <c r="A6" s="13" t="s">
        <v>23</v>
      </c>
      <c r="B6" s="14" t="e">
        <f>+N6+O6</f>
        <v>#REF!</v>
      </c>
      <c r="C6" s="14" t="e">
        <f>(+P6+Q6)</f>
        <v>#REF!</v>
      </c>
      <c r="D6" s="14" t="e">
        <f t="shared" ref="D6:E10" si="0">(+$R6+$S6)/2</f>
        <v>#REF!</v>
      </c>
      <c r="E6" s="14" t="e">
        <f t="shared" si="0"/>
        <v>#REF!</v>
      </c>
      <c r="F6" s="50" t="e">
        <f t="shared" ref="F6:F13" si="1">SUM(B6:E6)</f>
        <v>#REF!</v>
      </c>
      <c r="G6" s="119" t="s">
        <v>48</v>
      </c>
      <c r="H6" s="119"/>
      <c r="I6" s="35" t="e">
        <f>+#REF!</f>
        <v>#REF!</v>
      </c>
      <c r="J6" s="57" t="e">
        <f>+#REF!</f>
        <v>#REF!</v>
      </c>
      <c r="K6" s="37">
        <v>1</v>
      </c>
      <c r="L6" s="36" t="e">
        <f>+#REF!</f>
        <v>#REF!</v>
      </c>
      <c r="M6" s="34" t="e">
        <f>SUM(N6:W6)</f>
        <v>#REF!</v>
      </c>
      <c r="N6" s="51" t="e">
        <f>+I6*K6/2</f>
        <v>#REF!</v>
      </c>
      <c r="O6" s="51" t="e">
        <f>+N6*(J6)</f>
        <v>#REF!</v>
      </c>
      <c r="P6" s="51" t="e">
        <f t="shared" ref="P6:P11" si="2">+I6*K6*(1+L6)</f>
        <v>#REF!</v>
      </c>
      <c r="Q6" s="51" t="e">
        <f t="shared" ref="Q6:Q12" si="3">+P6*$J6</f>
        <v>#REF!</v>
      </c>
      <c r="R6" s="51" t="e">
        <f>+I6*K6*(1+L6)*(1+L6)</f>
        <v>#REF!</v>
      </c>
      <c r="S6" s="51" t="e">
        <f t="shared" ref="S6:U12" si="4">+R6*$J6</f>
        <v>#REF!</v>
      </c>
      <c r="T6" s="51"/>
      <c r="U6" s="51" t="e">
        <f>+T6*$J6</f>
        <v>#REF!</v>
      </c>
      <c r="V6" s="51">
        <v>0</v>
      </c>
      <c r="W6" s="51" t="e">
        <f t="shared" ref="W6:W12" si="5">+V6*$J6</f>
        <v>#REF!</v>
      </c>
    </row>
    <row r="7" spans="1:23" ht="15.75" thickBot="1" x14ac:dyDescent="0.3">
      <c r="A7" s="13" t="s">
        <v>24</v>
      </c>
      <c r="B7" s="14" t="e">
        <f t="shared" ref="B7" si="6">+N7+O7</f>
        <v>#REF!</v>
      </c>
      <c r="C7" s="14" t="e">
        <f t="shared" ref="C7:C12" si="7">(+P7+Q7)</f>
        <v>#REF!</v>
      </c>
      <c r="D7" s="14" t="e">
        <f t="shared" si="0"/>
        <v>#REF!</v>
      </c>
      <c r="E7" s="14" t="e">
        <f t="shared" si="0"/>
        <v>#REF!</v>
      </c>
      <c r="F7" s="50" t="e">
        <f t="shared" si="1"/>
        <v>#REF!</v>
      </c>
      <c r="G7" s="119" t="s">
        <v>50</v>
      </c>
      <c r="H7" s="119"/>
      <c r="I7" s="35" t="e">
        <f>+#REF!</f>
        <v>#REF!</v>
      </c>
      <c r="J7" s="57" t="e">
        <f>+#REF!</f>
        <v>#REF!</v>
      </c>
      <c r="K7" s="37">
        <v>1</v>
      </c>
      <c r="L7" s="36" t="e">
        <f>+#REF!</f>
        <v>#REF!</v>
      </c>
      <c r="M7" s="34" t="e">
        <f t="shared" ref="M7:M12" si="8">SUM(N7:W7)</f>
        <v>#REF!</v>
      </c>
      <c r="N7" s="51" t="e">
        <f>+I7*K7/12*9</f>
        <v>#REF!</v>
      </c>
      <c r="O7" s="51" t="e">
        <f>+N7*(J7)</f>
        <v>#REF!</v>
      </c>
      <c r="P7" s="51" t="e">
        <f t="shared" si="2"/>
        <v>#REF!</v>
      </c>
      <c r="Q7" s="51" t="e">
        <f t="shared" si="3"/>
        <v>#REF!</v>
      </c>
      <c r="R7" s="51" t="e">
        <f>+P7*(1+$L7)</f>
        <v>#REF!</v>
      </c>
      <c r="S7" s="51" t="e">
        <f t="shared" si="4"/>
        <v>#REF!</v>
      </c>
      <c r="T7" s="51"/>
      <c r="U7" s="51" t="e">
        <f>+T7*$J7</f>
        <v>#REF!</v>
      </c>
      <c r="V7" s="51">
        <v>0</v>
      </c>
      <c r="W7" s="51" t="e">
        <f t="shared" si="5"/>
        <v>#REF!</v>
      </c>
    </row>
    <row r="8" spans="1:23" ht="15.75" thickBot="1" x14ac:dyDescent="0.3">
      <c r="A8" s="13" t="s">
        <v>39</v>
      </c>
      <c r="B8" s="14" t="e">
        <f>+N8+O8</f>
        <v>#REF!</v>
      </c>
      <c r="C8" s="14" t="e">
        <f t="shared" si="7"/>
        <v>#REF!</v>
      </c>
      <c r="D8" s="14" t="e">
        <f t="shared" si="0"/>
        <v>#REF!</v>
      </c>
      <c r="E8" s="14" t="e">
        <f t="shared" si="0"/>
        <v>#REF!</v>
      </c>
      <c r="F8" s="50" t="e">
        <f t="shared" si="1"/>
        <v>#REF!</v>
      </c>
      <c r="G8" s="119" t="s">
        <v>49</v>
      </c>
      <c r="H8" s="119"/>
      <c r="I8" s="35" t="e">
        <f>+#REF!</f>
        <v>#REF!</v>
      </c>
      <c r="J8" s="57" t="e">
        <f>+#REF!</f>
        <v>#REF!</v>
      </c>
      <c r="K8" s="37">
        <v>3</v>
      </c>
      <c r="L8" s="36" t="e">
        <f>+#REF!</f>
        <v>#REF!</v>
      </c>
      <c r="M8" s="34" t="e">
        <f t="shared" si="8"/>
        <v>#REF!</v>
      </c>
      <c r="N8" s="51" t="e">
        <f>+I8*K8/2</f>
        <v>#REF!</v>
      </c>
      <c r="O8" s="51" t="e">
        <f>+N8*(J8)</f>
        <v>#REF!</v>
      </c>
      <c r="P8" s="51" t="e">
        <f t="shared" si="2"/>
        <v>#REF!</v>
      </c>
      <c r="Q8" s="51" t="e">
        <f t="shared" si="3"/>
        <v>#REF!</v>
      </c>
      <c r="R8" s="51" t="e">
        <f>+P8*(1+$L8)</f>
        <v>#REF!</v>
      </c>
      <c r="S8" s="51" t="e">
        <f t="shared" si="4"/>
        <v>#REF!</v>
      </c>
      <c r="T8" s="51"/>
      <c r="U8" s="51" t="e">
        <f t="shared" si="4"/>
        <v>#REF!</v>
      </c>
      <c r="V8" s="51">
        <v>0</v>
      </c>
      <c r="W8" s="51" t="e">
        <f t="shared" si="5"/>
        <v>#REF!</v>
      </c>
    </row>
    <row r="9" spans="1:23" ht="15.75" thickBot="1" x14ac:dyDescent="0.3">
      <c r="A9" s="13" t="s">
        <v>25</v>
      </c>
      <c r="B9" s="14" t="e">
        <f t="shared" ref="B9:B12" si="9">+N9+O9</f>
        <v>#REF!</v>
      </c>
      <c r="C9" s="14" t="e">
        <f t="shared" si="7"/>
        <v>#REF!</v>
      </c>
      <c r="D9" s="14" t="e">
        <f t="shared" si="0"/>
        <v>#REF!</v>
      </c>
      <c r="E9" s="14" t="e">
        <f t="shared" si="0"/>
        <v>#REF!</v>
      </c>
      <c r="F9" s="50" t="e">
        <f t="shared" si="1"/>
        <v>#REF!</v>
      </c>
      <c r="G9" s="119" t="s">
        <v>55</v>
      </c>
      <c r="H9" s="119"/>
      <c r="I9" s="35" t="e">
        <f>+#REF!</f>
        <v>#REF!</v>
      </c>
      <c r="J9" s="57" t="e">
        <f>+#REF!</f>
        <v>#REF!</v>
      </c>
      <c r="K9" s="37">
        <v>2</v>
      </c>
      <c r="L9" s="36" t="e">
        <f>+#REF!</f>
        <v>#REF!</v>
      </c>
      <c r="M9" s="34" t="e">
        <f t="shared" si="8"/>
        <v>#REF!</v>
      </c>
      <c r="N9" s="51" t="e">
        <f>+I9*K9/12*9</f>
        <v>#REF!</v>
      </c>
      <c r="O9" s="51" t="e">
        <f>+N9*(J9)</f>
        <v>#REF!</v>
      </c>
      <c r="P9" s="51" t="e">
        <f t="shared" si="2"/>
        <v>#REF!</v>
      </c>
      <c r="Q9" s="51" t="e">
        <f t="shared" si="3"/>
        <v>#REF!</v>
      </c>
      <c r="R9" s="51" t="e">
        <f>+P9*(1+$L9)</f>
        <v>#REF!</v>
      </c>
      <c r="S9" s="51" t="e">
        <f t="shared" si="4"/>
        <v>#REF!</v>
      </c>
      <c r="T9" s="51"/>
      <c r="U9" s="51" t="e">
        <f>+T9*$J9</f>
        <v>#REF!</v>
      </c>
      <c r="V9" s="51">
        <v>0</v>
      </c>
      <c r="W9" s="51" t="e">
        <f t="shared" si="5"/>
        <v>#REF!</v>
      </c>
    </row>
    <row r="10" spans="1:23" ht="15.75" thickBot="1" x14ac:dyDescent="0.3">
      <c r="A10" s="13" t="s">
        <v>37</v>
      </c>
      <c r="B10" s="14" t="e">
        <f t="shared" si="9"/>
        <v>#REF!</v>
      </c>
      <c r="C10" s="14" t="e">
        <f t="shared" si="7"/>
        <v>#REF!</v>
      </c>
      <c r="D10" s="14" t="e">
        <f t="shared" si="0"/>
        <v>#REF!</v>
      </c>
      <c r="E10" s="14" t="e">
        <f t="shared" si="0"/>
        <v>#REF!</v>
      </c>
      <c r="F10" s="50" t="e">
        <f t="shared" si="1"/>
        <v>#REF!</v>
      </c>
      <c r="G10" s="119" t="s">
        <v>53</v>
      </c>
      <c r="H10" s="119"/>
      <c r="I10" s="35" t="e">
        <f>+#REF!</f>
        <v>#REF!</v>
      </c>
      <c r="J10" s="57" t="e">
        <f>+#REF!</f>
        <v>#REF!</v>
      </c>
      <c r="K10" s="37">
        <v>2</v>
      </c>
      <c r="L10" s="36" t="e">
        <f>+#REF!</f>
        <v>#REF!</v>
      </c>
      <c r="M10" s="34" t="e">
        <f t="shared" si="8"/>
        <v>#REF!</v>
      </c>
      <c r="N10" s="51" t="e">
        <f>+I10*K10/12*9</f>
        <v>#REF!</v>
      </c>
      <c r="O10" s="51" t="e">
        <f>+N10*(J10)</f>
        <v>#REF!</v>
      </c>
      <c r="P10" s="51" t="e">
        <f t="shared" si="2"/>
        <v>#REF!</v>
      </c>
      <c r="Q10" s="51" t="e">
        <f t="shared" si="3"/>
        <v>#REF!</v>
      </c>
      <c r="R10" s="51" t="e">
        <f>+P10*(1+$L10)</f>
        <v>#REF!</v>
      </c>
      <c r="S10" s="51" t="e">
        <f t="shared" si="4"/>
        <v>#REF!</v>
      </c>
      <c r="T10" s="51"/>
      <c r="U10" s="51" t="e">
        <f>+T10*$J10</f>
        <v>#REF!</v>
      </c>
      <c r="V10" s="51">
        <v>0</v>
      </c>
      <c r="W10" s="51">
        <v>0</v>
      </c>
    </row>
    <row r="11" spans="1:23" ht="15.75" thickBot="1" x14ac:dyDescent="0.3">
      <c r="A11" s="13" t="s">
        <v>38</v>
      </c>
      <c r="B11" s="14">
        <f t="shared" si="9"/>
        <v>0</v>
      </c>
      <c r="C11" s="14" t="e">
        <f t="shared" si="7"/>
        <v>#REF!</v>
      </c>
      <c r="D11" s="14" t="e">
        <f t="shared" ref="D11" si="10">+R11+S11</f>
        <v>#REF!</v>
      </c>
      <c r="E11" s="14" t="e">
        <f t="shared" ref="E11" si="11">+T11+U11</f>
        <v>#REF!</v>
      </c>
      <c r="F11" s="50" t="e">
        <f t="shared" si="1"/>
        <v>#REF!</v>
      </c>
      <c r="G11" s="119" t="s">
        <v>51</v>
      </c>
      <c r="H11" s="119"/>
      <c r="I11" s="35">
        <v>105000</v>
      </c>
      <c r="J11" s="57" t="e">
        <f>+#REF!</f>
        <v>#REF!</v>
      </c>
      <c r="K11" s="37">
        <v>1</v>
      </c>
      <c r="L11" s="36" t="e">
        <f>+#REF!</f>
        <v>#REF!</v>
      </c>
      <c r="M11" s="34" t="e">
        <f t="shared" si="8"/>
        <v>#REF!</v>
      </c>
      <c r="N11" s="51">
        <v>0</v>
      </c>
      <c r="O11" s="51">
        <v>0</v>
      </c>
      <c r="P11" s="51" t="e">
        <f t="shared" si="2"/>
        <v>#REF!</v>
      </c>
      <c r="Q11" s="51" t="e">
        <f t="shared" si="3"/>
        <v>#REF!</v>
      </c>
      <c r="R11" s="51" t="e">
        <f>I11*K11*(1+L11)*(1+L11)/2</f>
        <v>#REF!</v>
      </c>
      <c r="S11" s="51" t="e">
        <f t="shared" si="4"/>
        <v>#REF!</v>
      </c>
      <c r="T11" s="51"/>
      <c r="U11" s="51" t="e">
        <f>+T11*$J11</f>
        <v>#REF!</v>
      </c>
      <c r="V11" s="51" t="e">
        <f>+T11*(1+$L6)/2</f>
        <v>#REF!</v>
      </c>
      <c r="W11" s="51" t="e">
        <f t="shared" si="5"/>
        <v>#REF!</v>
      </c>
    </row>
    <row r="12" spans="1:23" ht="15.75" thickBot="1" x14ac:dyDescent="0.3">
      <c r="A12" s="13" t="s">
        <v>26</v>
      </c>
      <c r="B12" s="14">
        <f t="shared" si="9"/>
        <v>0</v>
      </c>
      <c r="C12" s="14" t="e">
        <f t="shared" si="7"/>
        <v>#REF!</v>
      </c>
      <c r="D12" s="14" t="e">
        <f>(+$R12+$S12)/2</f>
        <v>#REF!</v>
      </c>
      <c r="E12" s="14" t="e">
        <f>(+$R12+$S12)/2</f>
        <v>#REF!</v>
      </c>
      <c r="F12" s="50" t="e">
        <f t="shared" si="1"/>
        <v>#REF!</v>
      </c>
      <c r="G12" s="119" t="s">
        <v>52</v>
      </c>
      <c r="H12" s="119"/>
      <c r="I12" s="35" t="e">
        <f>+#REF!</f>
        <v>#REF!</v>
      </c>
      <c r="J12" s="57" t="e">
        <f>+#REF!</f>
        <v>#REF!</v>
      </c>
      <c r="K12" s="37">
        <v>1</v>
      </c>
      <c r="L12" s="36" t="e">
        <f>+#REF!</f>
        <v>#REF!</v>
      </c>
      <c r="M12" s="34" t="e">
        <f t="shared" si="8"/>
        <v>#REF!</v>
      </c>
      <c r="N12" s="51">
        <v>0</v>
      </c>
      <c r="O12" s="51">
        <v>0</v>
      </c>
      <c r="P12" s="51" t="e">
        <f>+I12*K12*(1+L12)/2</f>
        <v>#REF!</v>
      </c>
      <c r="Q12" s="51" t="e">
        <f t="shared" si="3"/>
        <v>#REF!</v>
      </c>
      <c r="R12" s="51" t="e">
        <f>I12*K12*(1+L12)*(1+L12)</f>
        <v>#REF!</v>
      </c>
      <c r="S12" s="51" t="e">
        <f t="shared" si="4"/>
        <v>#REF!</v>
      </c>
      <c r="T12" s="51"/>
      <c r="U12" s="51" t="e">
        <f>+T12*$J12</f>
        <v>#REF!</v>
      </c>
      <c r="V12" s="51">
        <v>0</v>
      </c>
      <c r="W12" s="51" t="e">
        <f t="shared" si="5"/>
        <v>#REF!</v>
      </c>
    </row>
    <row r="13" spans="1:23" ht="24.75" thickBot="1" x14ac:dyDescent="0.3">
      <c r="A13" s="13" t="s">
        <v>27</v>
      </c>
      <c r="B13" s="14">
        <f t="shared" ref="B13:E13" si="12">+(B15)*0.1</f>
        <v>149999.99999999997</v>
      </c>
      <c r="C13" s="14">
        <f t="shared" si="12"/>
        <v>599999.99999999988</v>
      </c>
      <c r="D13" s="14">
        <f t="shared" si="12"/>
        <v>299999.99999999994</v>
      </c>
      <c r="E13" s="14">
        <f t="shared" si="12"/>
        <v>0</v>
      </c>
      <c r="F13" s="50">
        <f t="shared" si="1"/>
        <v>1049999.9999999998</v>
      </c>
      <c r="G13" s="119" t="s">
        <v>56</v>
      </c>
      <c r="H13" s="119"/>
      <c r="I13" s="35"/>
      <c r="J13" s="39"/>
      <c r="K13" s="37"/>
      <c r="L13" s="38"/>
      <c r="N13" s="30"/>
      <c r="O13" s="30"/>
      <c r="P13" s="30"/>
      <c r="Q13" s="30"/>
      <c r="R13" s="51"/>
      <c r="S13" s="51"/>
      <c r="T13" s="30"/>
      <c r="U13" s="30"/>
      <c r="V13" s="30"/>
      <c r="W13" s="30"/>
    </row>
    <row r="14" spans="1:23" ht="15.75" thickBot="1" x14ac:dyDescent="0.3">
      <c r="A14" s="10" t="s">
        <v>28</v>
      </c>
      <c r="B14" s="66"/>
      <c r="C14" s="66"/>
      <c r="D14" s="66"/>
      <c r="E14" s="66"/>
      <c r="F14" s="66"/>
      <c r="G14" s="116"/>
      <c r="H14" s="117"/>
      <c r="I14" s="3"/>
      <c r="J14" s="6"/>
      <c r="K14" s="15"/>
      <c r="L14" s="5"/>
      <c r="N14" s="16"/>
      <c r="O14" s="16"/>
      <c r="P14" s="16"/>
      <c r="Q14" s="16"/>
      <c r="R14" s="16"/>
      <c r="S14" s="16"/>
      <c r="T14" s="16"/>
      <c r="U14" s="16"/>
      <c r="V14" s="16"/>
      <c r="W14" s="16"/>
    </row>
    <row r="15" spans="1:23" ht="15.75" thickBot="1" x14ac:dyDescent="0.3">
      <c r="A15" s="13" t="s">
        <v>45</v>
      </c>
      <c r="B15" s="14">
        <f>15000000/21*3*0.7</f>
        <v>1499999.9999999998</v>
      </c>
      <c r="C15" s="14">
        <f>15000000/21*12*0.7</f>
        <v>5999999.9999999991</v>
      </c>
      <c r="D15" s="14">
        <f>15000000/21*6*0.7</f>
        <v>2999999.9999999995</v>
      </c>
      <c r="E15" s="14">
        <v>0</v>
      </c>
      <c r="F15" s="50">
        <f t="shared" ref="F15:F16" si="13">SUM(B15:E15)</f>
        <v>10499999.999999998</v>
      </c>
      <c r="G15" s="119" t="s">
        <v>64</v>
      </c>
      <c r="H15" s="119"/>
      <c r="K15" s="4"/>
      <c r="L15" s="5"/>
    </row>
    <row r="16" spans="1:23" ht="15.75" thickBot="1" x14ac:dyDescent="0.3">
      <c r="A16" s="13" t="s">
        <v>36</v>
      </c>
      <c r="B16" s="14">
        <v>0</v>
      </c>
      <c r="C16" s="14">
        <v>0</v>
      </c>
      <c r="D16" s="14">
        <v>0</v>
      </c>
      <c r="E16" s="14">
        <v>1000000</v>
      </c>
      <c r="F16" s="50">
        <f t="shared" si="13"/>
        <v>1000000</v>
      </c>
      <c r="G16" s="119" t="s">
        <v>54</v>
      </c>
      <c r="H16" s="119"/>
      <c r="K16" s="4"/>
      <c r="L16" s="5"/>
    </row>
    <row r="17" spans="1:12" ht="15.75" thickBot="1" x14ac:dyDescent="0.3">
      <c r="A17" s="13" t="s">
        <v>7</v>
      </c>
      <c r="B17" s="14">
        <f>+B28</f>
        <v>29999.999999999996</v>
      </c>
      <c r="C17" s="14">
        <f>+C28</f>
        <v>121399.99999999999</v>
      </c>
      <c r="D17" s="14">
        <f t="shared" ref="D17:E17" si="14">+D28</f>
        <v>61399.999999999993</v>
      </c>
      <c r="E17" s="14">
        <f t="shared" si="14"/>
        <v>20000</v>
      </c>
      <c r="F17" s="50">
        <f>SUM(B17:E17)</f>
        <v>232799.99999999997</v>
      </c>
      <c r="G17" s="119" t="s">
        <v>29</v>
      </c>
      <c r="H17" s="119"/>
      <c r="K17" s="4"/>
      <c r="L17" s="5"/>
    </row>
    <row r="18" spans="1:12" ht="15.75" thickBot="1" x14ac:dyDescent="0.3">
      <c r="A18" s="13" t="s">
        <v>30</v>
      </c>
      <c r="B18" s="14">
        <v>0</v>
      </c>
      <c r="C18" s="14">
        <v>70000</v>
      </c>
      <c r="D18" s="14">
        <v>70000</v>
      </c>
      <c r="E18" s="14">
        <v>0</v>
      </c>
      <c r="F18" s="50">
        <f>SUM(B18:E18)</f>
        <v>140000</v>
      </c>
      <c r="G18" s="119" t="s">
        <v>57</v>
      </c>
      <c r="H18" s="119"/>
      <c r="K18" s="4"/>
      <c r="L18" s="5"/>
    </row>
    <row r="19" spans="1:12" ht="24.75" thickBot="1" x14ac:dyDescent="0.3">
      <c r="A19" s="10" t="s">
        <v>31</v>
      </c>
      <c r="B19" s="11"/>
      <c r="C19" s="11"/>
      <c r="D19" s="11"/>
      <c r="E19" s="11"/>
      <c r="F19" s="12"/>
      <c r="G19" s="116"/>
      <c r="H19" s="117"/>
      <c r="I19" s="3"/>
      <c r="J19" s="6"/>
      <c r="K19" s="15"/>
      <c r="L19" s="5"/>
    </row>
    <row r="20" spans="1:12" ht="15.75" thickBot="1" x14ac:dyDescent="0.3">
      <c r="A20" s="60" t="s">
        <v>66</v>
      </c>
      <c r="B20" s="43"/>
      <c r="C20" s="43"/>
      <c r="D20" s="43"/>
      <c r="E20" s="43"/>
      <c r="F20" s="42"/>
      <c r="G20" s="135" t="s">
        <v>58</v>
      </c>
      <c r="H20" s="135"/>
      <c r="I20" s="3"/>
      <c r="J20" s="6"/>
      <c r="K20" s="15"/>
      <c r="L20" s="5"/>
    </row>
    <row r="21" spans="1:12" ht="15.75" thickBot="1" x14ac:dyDescent="0.3">
      <c r="A21" s="13" t="s">
        <v>46</v>
      </c>
      <c r="B21" s="14">
        <f>1500000/12*3*0.7</f>
        <v>262500</v>
      </c>
      <c r="C21" s="14">
        <f>1500000*0.7</f>
        <v>1050000</v>
      </c>
      <c r="D21" s="14">
        <f>1500000/2*0.7</f>
        <v>525000</v>
      </c>
      <c r="E21" s="14">
        <f>1500000/2*0.7</f>
        <v>525000</v>
      </c>
      <c r="F21" s="50">
        <f>SUM(B21:E21)</f>
        <v>2362500</v>
      </c>
      <c r="G21" s="120" t="s">
        <v>65</v>
      </c>
      <c r="H21" s="120"/>
      <c r="K21" s="4"/>
      <c r="L21" s="5"/>
    </row>
    <row r="22" spans="1:12" ht="15.75" thickBot="1" x14ac:dyDescent="0.3">
      <c r="A22" s="10" t="s">
        <v>8</v>
      </c>
      <c r="B22" s="11"/>
      <c r="C22" s="11"/>
      <c r="D22" s="11"/>
      <c r="E22" s="11"/>
      <c r="F22" s="12"/>
      <c r="G22" s="116"/>
      <c r="H22" s="117"/>
      <c r="I22" s="3"/>
      <c r="J22" s="6"/>
      <c r="K22" s="15"/>
      <c r="L22" s="5"/>
    </row>
    <row r="23" spans="1:12" ht="15.75" thickBot="1" x14ac:dyDescent="0.3">
      <c r="A23" s="13" t="s">
        <v>8</v>
      </c>
      <c r="B23" s="14">
        <f t="shared" ref="B23:E23" si="15">+B29</f>
        <v>299999.99999999994</v>
      </c>
      <c r="C23" s="14">
        <f t="shared" si="15"/>
        <v>1199999.9999999998</v>
      </c>
      <c r="D23" s="14">
        <f t="shared" si="15"/>
        <v>599999.99999999988</v>
      </c>
      <c r="E23" s="14">
        <f t="shared" si="15"/>
        <v>0</v>
      </c>
      <c r="F23" s="50">
        <f>SUM(B23:E23)</f>
        <v>2099999.9999999995</v>
      </c>
      <c r="G23" s="118" t="s">
        <v>32</v>
      </c>
      <c r="H23" s="118"/>
      <c r="K23" s="4"/>
      <c r="L23" s="5"/>
    </row>
    <row r="24" spans="1:12" ht="16.5" thickBot="1" x14ac:dyDescent="0.3">
      <c r="A24" s="17" t="s">
        <v>3</v>
      </c>
      <c r="B24" s="18" t="e">
        <f>SUM(B6:B23)</f>
        <v>#REF!</v>
      </c>
      <c r="C24" s="18" t="e">
        <f>SUM(C6:C23)</f>
        <v>#REF!</v>
      </c>
      <c r="D24" s="18" t="e">
        <f>SUM(D6:D23)</f>
        <v>#REF!</v>
      </c>
      <c r="E24" s="18" t="e">
        <f>SUM(E6:E23)</f>
        <v>#REF!</v>
      </c>
      <c r="F24" s="19" t="e">
        <f>SUM(F6:F23)</f>
        <v>#REF!</v>
      </c>
      <c r="G24" s="20"/>
      <c r="L24" s="5"/>
    </row>
    <row r="25" spans="1:12" x14ac:dyDescent="0.25">
      <c r="A25" s="21"/>
      <c r="B25" s="22"/>
      <c r="C25" s="22"/>
      <c r="D25" s="22"/>
      <c r="E25" s="22"/>
      <c r="F25" s="8"/>
    </row>
    <row r="26" spans="1:12" x14ac:dyDescent="0.25">
      <c r="A26" s="24" t="s">
        <v>9</v>
      </c>
      <c r="B26" s="52">
        <f>+B15+B16+B18</f>
        <v>1499999.9999999998</v>
      </c>
      <c r="C26" s="52">
        <f>+C15+C16+C18</f>
        <v>6069999.9999999991</v>
      </c>
      <c r="D26" s="52">
        <f>+D15+D16+D18</f>
        <v>3069999.9999999995</v>
      </c>
      <c r="E26" s="52">
        <f>+E15+E16+E18</f>
        <v>1000000</v>
      </c>
      <c r="F26" s="52">
        <f>+F15+F16+F18</f>
        <v>11639999.999999998</v>
      </c>
      <c r="G26" s="53">
        <f>SUM(B26:E26)</f>
        <v>11639999.999999998</v>
      </c>
      <c r="H26" s="41" t="s">
        <v>10</v>
      </c>
    </row>
    <row r="27" spans="1:12" ht="24.75" x14ac:dyDescent="0.25">
      <c r="A27" s="54" t="s">
        <v>33</v>
      </c>
      <c r="B27" s="25">
        <f>+B15</f>
        <v>1499999.9999999998</v>
      </c>
      <c r="C27" s="25">
        <f>+C15</f>
        <v>5999999.9999999991</v>
      </c>
      <c r="D27" s="25">
        <f>+D15</f>
        <v>2999999.9999999995</v>
      </c>
      <c r="E27" s="25">
        <f>+E15</f>
        <v>0</v>
      </c>
      <c r="F27" s="25">
        <f>+F15</f>
        <v>10499999.999999998</v>
      </c>
      <c r="G27" s="40">
        <f>SUM(B27:E27)</f>
        <v>10499999.999999998</v>
      </c>
      <c r="H27" s="41" t="s">
        <v>10</v>
      </c>
    </row>
    <row r="28" spans="1:12" x14ac:dyDescent="0.25">
      <c r="A28" s="24" t="s">
        <v>11</v>
      </c>
      <c r="B28" s="52">
        <f>+B26*H28</f>
        <v>29999.999999999996</v>
      </c>
      <c r="C28" s="52">
        <f>+C26*$H28</f>
        <v>121399.99999999999</v>
      </c>
      <c r="D28" s="52">
        <f>+D26*$H28</f>
        <v>61399.999999999993</v>
      </c>
      <c r="E28" s="52">
        <f>+E26*$H28</f>
        <v>20000</v>
      </c>
      <c r="F28" s="52">
        <f>+F26*H28</f>
        <v>232799.99999999997</v>
      </c>
      <c r="G28" s="26" t="s">
        <v>12</v>
      </c>
      <c r="H28" s="1">
        <v>0.02</v>
      </c>
    </row>
    <row r="29" spans="1:12" x14ac:dyDescent="0.25">
      <c r="A29" s="24" t="s">
        <v>13</v>
      </c>
      <c r="B29" s="52">
        <f>B27*$H29</f>
        <v>299999.99999999994</v>
      </c>
      <c r="C29" s="52">
        <f>C27*$H29</f>
        <v>1199999.9999999998</v>
      </c>
      <c r="D29" s="52">
        <f>D27*$H29</f>
        <v>599999.99999999988</v>
      </c>
      <c r="E29" s="52">
        <f>E27*$H29</f>
        <v>0</v>
      </c>
      <c r="F29" s="52">
        <f>F27*$H29</f>
        <v>2099999.9999999995</v>
      </c>
      <c r="G29" s="26" t="s">
        <v>34</v>
      </c>
      <c r="H29" s="1">
        <v>0.2</v>
      </c>
    </row>
    <row r="30" spans="1:12" ht="36.75" x14ac:dyDescent="0.25">
      <c r="A30" s="23" t="s">
        <v>35</v>
      </c>
      <c r="B30" s="27">
        <f>+B15+B16+B18+B21</f>
        <v>1762499.9999999998</v>
      </c>
      <c r="C30" s="27">
        <f>+C15+C16+C18+C21</f>
        <v>7119999.9999999991</v>
      </c>
      <c r="D30" s="27">
        <f>+D15+D16+D18+D21</f>
        <v>3594999.9999999995</v>
      </c>
      <c r="E30" s="27">
        <f>+E15+E16+E18+E21</f>
        <v>1525000</v>
      </c>
      <c r="F30" s="27">
        <f>+F15+F16+F18+F21</f>
        <v>14002499.999999998</v>
      </c>
      <c r="G30" s="40">
        <f>SUM(B30:E30)</f>
        <v>14002499.999999998</v>
      </c>
      <c r="H30" s="41" t="s">
        <v>10</v>
      </c>
    </row>
  </sheetData>
  <mergeCells count="25">
    <mergeCell ref="G22:H22"/>
    <mergeCell ref="G23:H23"/>
    <mergeCell ref="G17:H17"/>
    <mergeCell ref="G18:H18"/>
    <mergeCell ref="G19:H19"/>
    <mergeCell ref="G20:H20"/>
    <mergeCell ref="G21:H21"/>
    <mergeCell ref="G16:H16"/>
    <mergeCell ref="V4:W4"/>
    <mergeCell ref="G6:H6"/>
    <mergeCell ref="G7:H7"/>
    <mergeCell ref="G8:H8"/>
    <mergeCell ref="G9:H9"/>
    <mergeCell ref="G10:H10"/>
    <mergeCell ref="T4:U4"/>
    <mergeCell ref="G11:H11"/>
    <mergeCell ref="G12:H12"/>
    <mergeCell ref="G13:H13"/>
    <mergeCell ref="G14:H14"/>
    <mergeCell ref="G15:H15"/>
    <mergeCell ref="D2:E2"/>
    <mergeCell ref="C4:D4"/>
    <mergeCell ref="N4:O4"/>
    <mergeCell ref="P4:Q4"/>
    <mergeCell ref="R4:S4"/>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9CB65-6805-4317-B77E-8EF25C91E396}">
  <sheetPr>
    <tabColor rgb="FFFF0000"/>
  </sheetPr>
  <dimension ref="B3:Q7"/>
  <sheetViews>
    <sheetView workbookViewId="0">
      <selection activeCell="F14" sqref="F14"/>
    </sheetView>
  </sheetViews>
  <sheetFormatPr defaultColWidth="8.85546875" defaultRowHeight="15" x14ac:dyDescent="0.25"/>
  <cols>
    <col min="1" max="1" width="4" customWidth="1"/>
    <col min="2" max="2" width="21.28515625" customWidth="1"/>
    <col min="3" max="4" width="5.28515625" customWidth="1"/>
    <col min="5" max="5" width="11.7109375" customWidth="1"/>
    <col min="6" max="7" width="5.28515625" customWidth="1"/>
    <col min="8" max="8" width="30.7109375" customWidth="1"/>
    <col min="9" max="10" width="5.28515625" customWidth="1"/>
    <col min="11" max="11" width="11.7109375" customWidth="1"/>
    <col min="12" max="13" width="5.28515625" customWidth="1"/>
    <col min="14" max="14" width="11.7109375" customWidth="1"/>
    <col min="15" max="15" width="5.28515625" customWidth="1"/>
    <col min="16" max="16" width="18.7109375" customWidth="1"/>
  </cols>
  <sheetData>
    <row r="3" spans="2:17" ht="16.5" customHeight="1" thickBot="1" x14ac:dyDescent="0.3">
      <c r="C3" s="137" t="s">
        <v>40</v>
      </c>
      <c r="D3" s="137"/>
      <c r="E3" s="69"/>
      <c r="F3" s="143" t="s">
        <v>74</v>
      </c>
      <c r="G3" s="144"/>
      <c r="H3" s="70"/>
      <c r="I3" s="137" t="s">
        <v>75</v>
      </c>
      <c r="J3" s="137"/>
      <c r="K3" s="70"/>
      <c r="L3" s="136" t="s">
        <v>76</v>
      </c>
      <c r="M3" s="136"/>
      <c r="N3" s="28"/>
      <c r="O3" s="72" t="s">
        <v>41</v>
      </c>
      <c r="P3" s="28"/>
    </row>
    <row r="4" spans="2:17" ht="61.5" customHeight="1" thickBot="1" x14ac:dyDescent="0.3">
      <c r="B4" s="138"/>
      <c r="C4" s="139"/>
      <c r="D4" s="146" t="s">
        <v>42</v>
      </c>
      <c r="E4" s="147"/>
      <c r="F4" s="139"/>
      <c r="G4" s="146" t="s">
        <v>43</v>
      </c>
      <c r="H4" s="147"/>
      <c r="I4" s="139"/>
      <c r="J4" s="146" t="s">
        <v>42</v>
      </c>
      <c r="K4" s="147"/>
      <c r="L4" s="139"/>
      <c r="M4" s="146" t="s">
        <v>42</v>
      </c>
      <c r="N4" s="147"/>
      <c r="O4" s="148"/>
      <c r="P4" s="71"/>
    </row>
    <row r="5" spans="2:17" ht="46.5" customHeight="1" thickBot="1" x14ac:dyDescent="0.3">
      <c r="B5" s="157"/>
      <c r="C5" s="158"/>
      <c r="D5" s="140" t="s">
        <v>69</v>
      </c>
      <c r="E5" s="141"/>
      <c r="F5" s="142"/>
      <c r="G5" s="164" t="s">
        <v>77</v>
      </c>
      <c r="H5" s="165"/>
      <c r="I5" s="165"/>
      <c r="J5" s="165"/>
      <c r="K5" s="165"/>
      <c r="L5" s="165"/>
      <c r="M5" s="140" t="s">
        <v>14</v>
      </c>
      <c r="N5" s="141"/>
      <c r="O5" s="142"/>
      <c r="P5" s="74" t="s">
        <v>3</v>
      </c>
      <c r="Q5" s="68"/>
    </row>
    <row r="6" spans="2:17" ht="24.95" customHeight="1" thickBot="1" x14ac:dyDescent="0.3">
      <c r="B6" s="153" t="s">
        <v>72</v>
      </c>
      <c r="C6" s="154"/>
      <c r="D6" s="159">
        <v>2491185</v>
      </c>
      <c r="E6" s="160"/>
      <c r="F6" s="161"/>
      <c r="G6" s="150">
        <v>9226570.8499999978</v>
      </c>
      <c r="H6" s="151"/>
      <c r="I6" s="152"/>
      <c r="J6" s="145">
        <v>4689683.1454999996</v>
      </c>
      <c r="K6" s="145"/>
      <c r="L6" s="149"/>
      <c r="M6" s="145">
        <v>2156656.4819999998</v>
      </c>
      <c r="N6" s="145"/>
      <c r="O6" s="145"/>
      <c r="P6" s="73">
        <v>18564095.477499999</v>
      </c>
      <c r="Q6" s="68"/>
    </row>
    <row r="7" spans="2:17" ht="24.95" customHeight="1" thickBot="1" x14ac:dyDescent="0.3">
      <c r="B7" s="155" t="s">
        <v>73</v>
      </c>
      <c r="C7" s="156"/>
      <c r="D7" s="162">
        <v>3744756.4285714286</v>
      </c>
      <c r="E7" s="163"/>
      <c r="F7" s="163"/>
      <c r="G7" s="150">
        <v>14285856.564285712</v>
      </c>
      <c r="H7" s="151"/>
      <c r="I7" s="152"/>
      <c r="J7" s="166">
        <v>7342501.0026428569</v>
      </c>
      <c r="K7" s="163"/>
      <c r="L7" s="167"/>
      <c r="M7" s="145">
        <v>2462331.4819999998</v>
      </c>
      <c r="N7" s="145"/>
      <c r="O7" s="145"/>
      <c r="P7" s="73">
        <v>27835445.477499999</v>
      </c>
      <c r="Q7" s="68"/>
    </row>
  </sheetData>
  <mergeCells count="23">
    <mergeCell ref="G6:I6"/>
    <mergeCell ref="G7:I7"/>
    <mergeCell ref="D4:F4"/>
    <mergeCell ref="B6:C6"/>
    <mergeCell ref="B7:C7"/>
    <mergeCell ref="B5:C5"/>
    <mergeCell ref="D6:F6"/>
    <mergeCell ref="D7:F7"/>
    <mergeCell ref="D5:F5"/>
    <mergeCell ref="G5:L5"/>
    <mergeCell ref="J7:L7"/>
    <mergeCell ref="G4:I4"/>
    <mergeCell ref="M6:O6"/>
    <mergeCell ref="M7:O7"/>
    <mergeCell ref="M4:O4"/>
    <mergeCell ref="J4:L4"/>
    <mergeCell ref="J6:L6"/>
    <mergeCell ref="L3:M3"/>
    <mergeCell ref="I3:J3"/>
    <mergeCell ref="C3:D3"/>
    <mergeCell ref="B4:C4"/>
    <mergeCell ref="M5:O5"/>
    <mergeCell ref="F3:G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72227-938D-4C8B-9F83-8D28F5B57FBD}">
  <dimension ref="A1:B30"/>
  <sheetViews>
    <sheetView tabSelected="1" zoomScale="130" zoomScaleNormal="130" workbookViewId="0">
      <pane ySplit="1" topLeftCell="A2" activePane="bottomLeft" state="frozen"/>
      <selection pane="bottomLeft" activeCell="B3" sqref="B3"/>
    </sheetView>
  </sheetViews>
  <sheetFormatPr defaultColWidth="8.85546875" defaultRowHeight="15" x14ac:dyDescent="0.25"/>
  <cols>
    <col min="1" max="1" width="4.7109375" customWidth="1"/>
    <col min="2" max="2" width="100.5703125" style="112" customWidth="1"/>
  </cols>
  <sheetData>
    <row r="1" spans="1:2" ht="15" customHeight="1" x14ac:dyDescent="0.3">
      <c r="A1" s="127" t="s">
        <v>167</v>
      </c>
      <c r="B1" s="127"/>
    </row>
    <row r="2" spans="1:2" x14ac:dyDescent="0.25">
      <c r="A2" s="76" t="s">
        <v>171</v>
      </c>
    </row>
    <row r="3" spans="1:2" x14ac:dyDescent="0.25">
      <c r="B3" s="111" t="s">
        <v>170</v>
      </c>
    </row>
    <row r="4" spans="1:2" ht="30" x14ac:dyDescent="0.25">
      <c r="B4" s="111" t="s">
        <v>211</v>
      </c>
    </row>
    <row r="5" spans="1:2" ht="30" x14ac:dyDescent="0.25">
      <c r="B5" s="111" t="s">
        <v>208</v>
      </c>
    </row>
    <row r="6" spans="1:2" x14ac:dyDescent="0.25">
      <c r="B6" s="111" t="s">
        <v>166</v>
      </c>
    </row>
    <row r="7" spans="1:2" x14ac:dyDescent="0.25">
      <c r="A7" s="76" t="s">
        <v>173</v>
      </c>
      <c r="B7"/>
    </row>
    <row r="8" spans="1:2" x14ac:dyDescent="0.25">
      <c r="B8" s="111" t="s">
        <v>172</v>
      </c>
    </row>
    <row r="9" spans="1:2" ht="30" x14ac:dyDescent="0.25">
      <c r="B9" s="111" t="s">
        <v>211</v>
      </c>
    </row>
    <row r="10" spans="1:2" ht="30" x14ac:dyDescent="0.25">
      <c r="B10" s="111" t="s">
        <v>208</v>
      </c>
    </row>
    <row r="11" spans="1:2" x14ac:dyDescent="0.25">
      <c r="B11" s="111" t="s">
        <v>166</v>
      </c>
    </row>
    <row r="12" spans="1:2" x14ac:dyDescent="0.25">
      <c r="A12" s="91" t="s">
        <v>210</v>
      </c>
    </row>
    <row r="13" spans="1:2" x14ac:dyDescent="0.25">
      <c r="A13" s="91" t="s">
        <v>169</v>
      </c>
    </row>
    <row r="14" spans="1:2" ht="13.5" customHeight="1" x14ac:dyDescent="0.25">
      <c r="B14" s="111" t="s">
        <v>177</v>
      </c>
    </row>
    <row r="15" spans="1:2" ht="30" x14ac:dyDescent="0.25">
      <c r="B15" s="111" t="s">
        <v>174</v>
      </c>
    </row>
    <row r="16" spans="1:2" x14ac:dyDescent="0.25">
      <c r="B16" s="111" t="s">
        <v>175</v>
      </c>
    </row>
    <row r="17" spans="1:2" x14ac:dyDescent="0.25">
      <c r="B17" s="111" t="s">
        <v>176</v>
      </c>
    </row>
    <row r="18" spans="1:2" x14ac:dyDescent="0.25">
      <c r="A18" s="91" t="s">
        <v>178</v>
      </c>
    </row>
    <row r="19" spans="1:2" x14ac:dyDescent="0.25">
      <c r="B19" s="111" t="s">
        <v>179</v>
      </c>
    </row>
    <row r="20" spans="1:2" x14ac:dyDescent="0.25">
      <c r="B20" s="111" t="s">
        <v>209</v>
      </c>
    </row>
    <row r="21" spans="1:2" x14ac:dyDescent="0.25">
      <c r="B21" s="111" t="s">
        <v>180</v>
      </c>
    </row>
    <row r="22" spans="1:2" x14ac:dyDescent="0.25">
      <c r="B22" s="111" t="s">
        <v>166</v>
      </c>
    </row>
    <row r="23" spans="1:2" x14ac:dyDescent="0.25">
      <c r="A23" s="91" t="s">
        <v>181</v>
      </c>
    </row>
    <row r="24" spans="1:2" ht="30" x14ac:dyDescent="0.25">
      <c r="B24" s="111" t="s">
        <v>182</v>
      </c>
    </row>
    <row r="25" spans="1:2" ht="17.25" customHeight="1" x14ac:dyDescent="0.25">
      <c r="B25" s="111" t="s">
        <v>183</v>
      </c>
    </row>
    <row r="26" spans="1:2" x14ac:dyDescent="0.25">
      <c r="B26" s="111" t="s">
        <v>166</v>
      </c>
    </row>
    <row r="27" spans="1:2" x14ac:dyDescent="0.25">
      <c r="A27" s="91" t="s">
        <v>207</v>
      </c>
    </row>
    <row r="28" spans="1:2" x14ac:dyDescent="0.25">
      <c r="B28" s="111" t="s">
        <v>185</v>
      </c>
    </row>
    <row r="29" spans="1:2" x14ac:dyDescent="0.25">
      <c r="B29" s="111" t="s">
        <v>209</v>
      </c>
    </row>
    <row r="30" spans="1:2" x14ac:dyDescent="0.25">
      <c r="B30" s="111" t="s">
        <v>166</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89DCD-BAD8-4A3F-969F-06B1238AD58A}">
  <dimension ref="A1:J18"/>
  <sheetViews>
    <sheetView zoomScale="110" zoomScaleNormal="110" workbookViewId="0">
      <selection activeCell="A3" sqref="A3"/>
    </sheetView>
  </sheetViews>
  <sheetFormatPr defaultColWidth="8.85546875" defaultRowHeight="15" x14ac:dyDescent="0.25"/>
  <cols>
    <col min="1" max="1" width="27.42578125" customWidth="1"/>
    <col min="2" max="3" width="13" customWidth="1"/>
    <col min="4" max="9" width="15.5703125" customWidth="1"/>
    <col min="10" max="10" width="76.7109375" customWidth="1"/>
    <col min="11" max="11" width="9" customWidth="1"/>
  </cols>
  <sheetData>
    <row r="1" spans="1:10" ht="18.75" x14ac:dyDescent="0.3">
      <c r="A1" s="90" t="s">
        <v>165</v>
      </c>
      <c r="B1" s="76"/>
      <c r="C1" s="76"/>
    </row>
    <row r="2" spans="1:10" ht="29.25" customHeight="1" x14ac:dyDescent="0.25">
      <c r="A2" s="82" t="s">
        <v>119</v>
      </c>
      <c r="B2" s="85" t="s">
        <v>149</v>
      </c>
      <c r="C2" s="85" t="s">
        <v>150</v>
      </c>
      <c r="D2" s="82" t="s">
        <v>0</v>
      </c>
      <c r="E2" s="82" t="s">
        <v>1</v>
      </c>
      <c r="F2" s="82" t="s">
        <v>2</v>
      </c>
      <c r="G2" s="82" t="s">
        <v>78</v>
      </c>
      <c r="H2" s="82" t="s">
        <v>79</v>
      </c>
      <c r="I2" s="82" t="s">
        <v>3</v>
      </c>
      <c r="J2" s="82" t="s">
        <v>151</v>
      </c>
    </row>
    <row r="3" spans="1:10" ht="16.5" customHeight="1" x14ac:dyDescent="0.25">
      <c r="A3" t="s">
        <v>125</v>
      </c>
      <c r="B3" s="92">
        <v>0</v>
      </c>
      <c r="C3" s="95"/>
      <c r="D3" s="92">
        <v>0</v>
      </c>
      <c r="E3" s="92">
        <v>0</v>
      </c>
      <c r="F3" s="92">
        <v>0</v>
      </c>
      <c r="G3" s="92">
        <v>0</v>
      </c>
      <c r="H3" s="92">
        <v>0</v>
      </c>
      <c r="I3" s="92">
        <f>SUM(D3:H3)</f>
        <v>0</v>
      </c>
      <c r="J3" s="83"/>
    </row>
    <row r="4" spans="1:10" x14ac:dyDescent="0.25">
      <c r="A4" t="s">
        <v>186</v>
      </c>
      <c r="B4" s="92">
        <v>0</v>
      </c>
      <c r="C4" s="95"/>
      <c r="D4" s="92">
        <v>0</v>
      </c>
      <c r="E4" s="92">
        <v>0</v>
      </c>
      <c r="F4" s="92">
        <v>0</v>
      </c>
      <c r="G4" s="92">
        <v>0</v>
      </c>
      <c r="H4" s="92">
        <v>0</v>
      </c>
      <c r="I4" s="92">
        <f t="shared" ref="I4:I7" si="0">SUM(D4:H4)</f>
        <v>0</v>
      </c>
      <c r="J4" s="83"/>
    </row>
    <row r="5" spans="1:10" x14ac:dyDescent="0.25">
      <c r="A5" t="s">
        <v>186</v>
      </c>
      <c r="B5" s="92">
        <v>0</v>
      </c>
      <c r="C5" s="95"/>
      <c r="D5" s="92">
        <v>0</v>
      </c>
      <c r="E5" s="92">
        <v>0</v>
      </c>
      <c r="F5" s="92">
        <v>0</v>
      </c>
      <c r="G5" s="92">
        <v>0</v>
      </c>
      <c r="H5" s="92">
        <v>0</v>
      </c>
      <c r="I5" s="92">
        <f t="shared" ref="I5:I6" si="1">SUM(D5:H5)</f>
        <v>0</v>
      </c>
      <c r="J5" s="83"/>
    </row>
    <row r="6" spans="1:10" x14ac:dyDescent="0.25">
      <c r="A6" t="s">
        <v>186</v>
      </c>
      <c r="B6" s="92">
        <v>0</v>
      </c>
      <c r="C6" s="95"/>
      <c r="D6" s="92">
        <v>0</v>
      </c>
      <c r="E6" s="92">
        <v>0</v>
      </c>
      <c r="F6" s="92">
        <v>0</v>
      </c>
      <c r="G6" s="92">
        <v>0</v>
      </c>
      <c r="H6" s="92">
        <v>0</v>
      </c>
      <c r="I6" s="92">
        <f t="shared" si="1"/>
        <v>0</v>
      </c>
      <c r="J6" s="83"/>
    </row>
    <row r="7" spans="1:10" x14ac:dyDescent="0.25">
      <c r="A7" t="s">
        <v>147</v>
      </c>
      <c r="B7" s="92">
        <v>0</v>
      </c>
      <c r="C7" s="95"/>
      <c r="D7" s="92">
        <v>0</v>
      </c>
      <c r="E7" s="92">
        <v>0</v>
      </c>
      <c r="F7" s="92">
        <v>0</v>
      </c>
      <c r="G7" s="92">
        <v>0</v>
      </c>
      <c r="H7" s="92">
        <v>0</v>
      </c>
      <c r="I7" s="92">
        <f t="shared" si="0"/>
        <v>0</v>
      </c>
      <c r="J7" s="83"/>
    </row>
    <row r="8" spans="1:10" ht="15.75" thickBot="1" x14ac:dyDescent="0.3">
      <c r="D8" s="93">
        <f>SUM(D3:D7)</f>
        <v>0</v>
      </c>
      <c r="E8" s="93">
        <f t="shared" ref="E8:I8" si="2">SUM(E3:E7)</f>
        <v>0</v>
      </c>
      <c r="F8" s="93">
        <f t="shared" si="2"/>
        <v>0</v>
      </c>
      <c r="G8" s="93">
        <f t="shared" si="2"/>
        <v>0</v>
      </c>
      <c r="H8" s="93">
        <f t="shared" si="2"/>
        <v>0</v>
      </c>
      <c r="I8" s="93">
        <f t="shared" si="2"/>
        <v>0</v>
      </c>
      <c r="J8" s="83"/>
    </row>
    <row r="9" spans="1:10" ht="14.25" customHeight="1" thickTop="1" x14ac:dyDescent="0.25"/>
    <row r="11" spans="1:10" x14ac:dyDescent="0.25">
      <c r="A11" t="s">
        <v>212</v>
      </c>
    </row>
    <row r="12" spans="1:10" x14ac:dyDescent="0.25">
      <c r="A12" s="75" t="s">
        <v>190</v>
      </c>
    </row>
    <row r="13" spans="1:10" x14ac:dyDescent="0.25">
      <c r="A13" s="75" t="s">
        <v>191</v>
      </c>
    </row>
    <row r="14" spans="1:10" x14ac:dyDescent="0.25">
      <c r="A14" s="75" t="s">
        <v>192</v>
      </c>
    </row>
    <row r="15" spans="1:10" x14ac:dyDescent="0.25">
      <c r="A15" s="75" t="s">
        <v>193</v>
      </c>
    </row>
    <row r="16" spans="1:10" x14ac:dyDescent="0.25">
      <c r="A16" s="75" t="s">
        <v>194</v>
      </c>
    </row>
    <row r="17" spans="1:1" x14ac:dyDescent="0.25">
      <c r="A17" s="75" t="s">
        <v>195</v>
      </c>
    </row>
    <row r="18" spans="1:1" x14ac:dyDescent="0.25">
      <c r="A18" s="75" t="s">
        <v>196</v>
      </c>
    </row>
  </sheetData>
  <phoneticPr fontId="31"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2649-798B-46BD-9AAD-89C2C913934F}">
  <dimension ref="A1:O17"/>
  <sheetViews>
    <sheetView zoomScale="110" zoomScaleNormal="110" workbookViewId="0">
      <selection activeCell="C16" sqref="C16"/>
    </sheetView>
  </sheetViews>
  <sheetFormatPr defaultColWidth="8.85546875" defaultRowHeight="15" x14ac:dyDescent="0.25"/>
  <cols>
    <col min="1" max="1" width="27.42578125" customWidth="1"/>
    <col min="2" max="3" width="13" customWidth="1"/>
    <col min="4" max="14" width="15.5703125" customWidth="1"/>
    <col min="15" max="15" width="76.7109375" customWidth="1"/>
    <col min="17" max="17" width="119.85546875" bestFit="1" customWidth="1"/>
  </cols>
  <sheetData>
    <row r="1" spans="1:15" ht="18.75" x14ac:dyDescent="0.3">
      <c r="A1" s="90" t="s">
        <v>164</v>
      </c>
      <c r="B1" s="76"/>
      <c r="C1" s="76"/>
    </row>
    <row r="2" spans="1:15" ht="30" x14ac:dyDescent="0.25">
      <c r="A2" s="82" t="s">
        <v>119</v>
      </c>
      <c r="B2" s="85" t="s">
        <v>149</v>
      </c>
      <c r="C2" s="85" t="s">
        <v>150</v>
      </c>
      <c r="D2" s="82" t="s">
        <v>0</v>
      </c>
      <c r="E2" s="82" t="s">
        <v>1</v>
      </c>
      <c r="F2" s="82" t="s">
        <v>2</v>
      </c>
      <c r="G2" s="82" t="s">
        <v>78</v>
      </c>
      <c r="H2" s="82" t="s">
        <v>79</v>
      </c>
      <c r="I2" s="82" t="s">
        <v>120</v>
      </c>
      <c r="J2" s="82" t="s">
        <v>121</v>
      </c>
      <c r="K2" s="82" t="s">
        <v>122</v>
      </c>
      <c r="L2" s="82" t="s">
        <v>123</v>
      </c>
      <c r="M2" s="82" t="s">
        <v>124</v>
      </c>
      <c r="N2" s="82" t="s">
        <v>3</v>
      </c>
      <c r="O2" s="82" t="s">
        <v>151</v>
      </c>
    </row>
    <row r="3" spans="1:15" x14ac:dyDescent="0.25">
      <c r="A3" t="s">
        <v>125</v>
      </c>
      <c r="B3" s="92">
        <v>0</v>
      </c>
      <c r="C3" s="95"/>
      <c r="D3" s="92">
        <v>0</v>
      </c>
      <c r="E3" s="92">
        <v>0</v>
      </c>
      <c r="F3" s="92">
        <v>0</v>
      </c>
      <c r="G3" s="92">
        <v>0</v>
      </c>
      <c r="H3" s="92">
        <v>0</v>
      </c>
      <c r="I3" s="92">
        <v>0</v>
      </c>
      <c r="J3" s="94">
        <v>0</v>
      </c>
      <c r="K3" s="94">
        <v>0</v>
      </c>
      <c r="L3" s="94">
        <v>0</v>
      </c>
      <c r="M3" s="94">
        <v>0</v>
      </c>
      <c r="N3" s="84">
        <f>SUM(D3:M3)</f>
        <v>0</v>
      </c>
      <c r="O3" s="84"/>
    </row>
    <row r="4" spans="1:15" x14ac:dyDescent="0.25">
      <c r="A4" t="s">
        <v>186</v>
      </c>
      <c r="B4" s="92">
        <v>0</v>
      </c>
      <c r="C4" s="95"/>
      <c r="D4" s="92">
        <v>0</v>
      </c>
      <c r="E4" s="92">
        <v>0</v>
      </c>
      <c r="F4" s="92">
        <v>0</v>
      </c>
      <c r="G4" s="92">
        <v>0</v>
      </c>
      <c r="H4" s="92">
        <v>0</v>
      </c>
      <c r="I4" s="92">
        <v>0</v>
      </c>
      <c r="J4" s="94">
        <v>0</v>
      </c>
      <c r="K4" s="94">
        <v>0</v>
      </c>
      <c r="L4" s="94">
        <v>0</v>
      </c>
      <c r="M4" s="94">
        <v>0</v>
      </c>
      <c r="N4" s="84">
        <f t="shared" ref="N4:N7" si="0">SUM(D4:M4)</f>
        <v>0</v>
      </c>
      <c r="O4" s="84"/>
    </row>
    <row r="5" spans="1:15" x14ac:dyDescent="0.25">
      <c r="A5" t="s">
        <v>186</v>
      </c>
      <c r="B5" s="92">
        <v>0</v>
      </c>
      <c r="C5" s="95"/>
      <c r="D5" s="92">
        <v>0</v>
      </c>
      <c r="E5" s="92">
        <v>0</v>
      </c>
      <c r="F5" s="92">
        <v>0</v>
      </c>
      <c r="G5" s="92">
        <v>0</v>
      </c>
      <c r="H5" s="92">
        <v>0</v>
      </c>
      <c r="I5" s="92">
        <v>0</v>
      </c>
      <c r="J5" s="94">
        <v>0</v>
      </c>
      <c r="K5" s="94">
        <v>0</v>
      </c>
      <c r="L5" s="94">
        <v>0</v>
      </c>
      <c r="M5" s="94">
        <v>0</v>
      </c>
      <c r="N5" s="84">
        <f t="shared" si="0"/>
        <v>0</v>
      </c>
      <c r="O5" s="84"/>
    </row>
    <row r="6" spans="1:15" x14ac:dyDescent="0.25">
      <c r="A6" t="s">
        <v>186</v>
      </c>
      <c r="B6" s="92">
        <v>0</v>
      </c>
      <c r="C6" s="95"/>
      <c r="D6" s="92">
        <v>0</v>
      </c>
      <c r="E6" s="92">
        <v>0</v>
      </c>
      <c r="F6" s="92">
        <v>0</v>
      </c>
      <c r="G6" s="92">
        <v>0</v>
      </c>
      <c r="H6" s="92">
        <v>0</v>
      </c>
      <c r="I6" s="92">
        <v>0</v>
      </c>
      <c r="J6" s="94">
        <v>0</v>
      </c>
      <c r="K6" s="94">
        <v>0</v>
      </c>
      <c r="L6" s="94">
        <v>0</v>
      </c>
      <c r="M6" s="94">
        <v>0</v>
      </c>
      <c r="N6" s="84">
        <f t="shared" si="0"/>
        <v>0</v>
      </c>
      <c r="O6" s="84"/>
    </row>
    <row r="7" spans="1:15" x14ac:dyDescent="0.25">
      <c r="A7" t="s">
        <v>147</v>
      </c>
      <c r="B7" s="92">
        <v>0</v>
      </c>
      <c r="C7" s="95"/>
      <c r="D7" s="92">
        <v>0</v>
      </c>
      <c r="E7" s="92">
        <v>0</v>
      </c>
      <c r="F7" s="92">
        <v>0</v>
      </c>
      <c r="G7" s="92">
        <v>0</v>
      </c>
      <c r="H7" s="92">
        <v>0</v>
      </c>
      <c r="I7" s="92">
        <v>0</v>
      </c>
      <c r="J7" s="94">
        <v>0</v>
      </c>
      <c r="K7" s="94">
        <v>0</v>
      </c>
      <c r="L7" s="94">
        <v>0</v>
      </c>
      <c r="M7" s="94">
        <v>0</v>
      </c>
      <c r="N7" s="84">
        <f t="shared" si="0"/>
        <v>0</v>
      </c>
      <c r="O7" s="84"/>
    </row>
    <row r="8" spans="1:15" ht="15.75" thickBot="1" x14ac:dyDescent="0.3">
      <c r="D8" s="81">
        <f t="shared" ref="D8:N8" si="1">SUM(D3:D7)</f>
        <v>0</v>
      </c>
      <c r="E8" s="81">
        <f t="shared" si="1"/>
        <v>0</v>
      </c>
      <c r="F8" s="81">
        <f t="shared" si="1"/>
        <v>0</v>
      </c>
      <c r="G8" s="81">
        <f t="shared" si="1"/>
        <v>0</v>
      </c>
      <c r="H8" s="81">
        <f t="shared" si="1"/>
        <v>0</v>
      </c>
      <c r="I8" s="81">
        <f t="shared" si="1"/>
        <v>0</v>
      </c>
      <c r="J8" s="81">
        <f t="shared" si="1"/>
        <v>0</v>
      </c>
      <c r="K8" s="81">
        <f t="shared" si="1"/>
        <v>0</v>
      </c>
      <c r="L8" s="81">
        <f t="shared" si="1"/>
        <v>0</v>
      </c>
      <c r="M8" s="81">
        <f t="shared" si="1"/>
        <v>0</v>
      </c>
      <c r="N8" s="81">
        <f t="shared" si="1"/>
        <v>0</v>
      </c>
      <c r="O8" s="83"/>
    </row>
    <row r="9" spans="1:15" ht="15.75" thickTop="1" x14ac:dyDescent="0.25"/>
    <row r="10" spans="1:15" x14ac:dyDescent="0.25">
      <c r="A10" t="s">
        <v>212</v>
      </c>
    </row>
    <row r="11" spans="1:15" x14ac:dyDescent="0.25">
      <c r="A11" s="75" t="s">
        <v>190</v>
      </c>
    </row>
    <row r="12" spans="1:15" x14ac:dyDescent="0.25">
      <c r="A12" s="75" t="s">
        <v>191</v>
      </c>
    </row>
    <row r="13" spans="1:15" x14ac:dyDescent="0.25">
      <c r="A13" s="75" t="s">
        <v>192</v>
      </c>
    </row>
    <row r="14" spans="1:15" x14ac:dyDescent="0.25">
      <c r="A14" s="75" t="s">
        <v>193</v>
      </c>
    </row>
    <row r="15" spans="1:15" x14ac:dyDescent="0.25">
      <c r="A15" s="75" t="s">
        <v>194</v>
      </c>
    </row>
    <row r="16" spans="1:15" x14ac:dyDescent="0.25">
      <c r="A16" s="75" t="s">
        <v>195</v>
      </c>
    </row>
    <row r="17" spans="1:1" x14ac:dyDescent="0.25">
      <c r="A17" s="75" t="s">
        <v>196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A82E5-29F6-4F27-9E56-25F8B9C6610B}">
  <dimension ref="A1:L61"/>
  <sheetViews>
    <sheetView zoomScale="110" zoomScaleNormal="110" workbookViewId="0">
      <selection activeCell="A2" sqref="A2"/>
    </sheetView>
  </sheetViews>
  <sheetFormatPr defaultColWidth="8.85546875" defaultRowHeight="15" x14ac:dyDescent="0.25"/>
  <cols>
    <col min="1" max="1" width="5.28515625" customWidth="1"/>
    <col min="2" max="2" width="43.140625" customWidth="1"/>
    <col min="3" max="4" width="30.85546875" customWidth="1"/>
    <col min="5" max="11" width="15.5703125" customWidth="1"/>
    <col min="12" max="12" width="76.7109375" customWidth="1"/>
  </cols>
  <sheetData>
    <row r="1" spans="1:12" ht="18.75" x14ac:dyDescent="0.3">
      <c r="A1" s="90" t="s">
        <v>168</v>
      </c>
    </row>
    <row r="2" spans="1:12" x14ac:dyDescent="0.25">
      <c r="F2" s="128" t="s">
        <v>94</v>
      </c>
      <c r="G2" s="128"/>
      <c r="H2" s="128" t="s">
        <v>94</v>
      </c>
      <c r="I2" s="128"/>
    </row>
    <row r="3" spans="1:12" x14ac:dyDescent="0.25">
      <c r="F3" t="s">
        <v>84</v>
      </c>
      <c r="G3" t="s">
        <v>85</v>
      </c>
      <c r="H3" t="s">
        <v>84</v>
      </c>
      <c r="I3" t="s">
        <v>85</v>
      </c>
    </row>
    <row r="4" spans="1:12" ht="15.75" x14ac:dyDescent="0.25">
      <c r="A4" s="109" t="s">
        <v>88</v>
      </c>
      <c r="B4" s="108"/>
      <c r="C4" s="79"/>
      <c r="D4" s="79"/>
      <c r="E4" s="79"/>
      <c r="F4" s="79"/>
      <c r="G4" s="79"/>
      <c r="H4" s="79"/>
      <c r="I4" s="79"/>
      <c r="J4" s="79"/>
      <c r="K4" s="79"/>
      <c r="L4" s="79"/>
    </row>
    <row r="5" spans="1:12" x14ac:dyDescent="0.25">
      <c r="A5" s="129" t="s">
        <v>80</v>
      </c>
      <c r="B5" s="130"/>
      <c r="C5" s="96" t="s">
        <v>100</v>
      </c>
      <c r="D5" s="96" t="s">
        <v>161</v>
      </c>
      <c r="E5" s="96" t="s">
        <v>162</v>
      </c>
      <c r="F5" s="96" t="s">
        <v>82</v>
      </c>
      <c r="G5" s="96" t="s">
        <v>83</v>
      </c>
      <c r="H5" s="96" t="s">
        <v>82</v>
      </c>
      <c r="I5" s="96" t="s">
        <v>83</v>
      </c>
      <c r="J5" s="96" t="s">
        <v>104</v>
      </c>
      <c r="K5" s="96" t="s">
        <v>105</v>
      </c>
      <c r="L5" s="97" t="s">
        <v>151</v>
      </c>
    </row>
    <row r="6" spans="1:12" x14ac:dyDescent="0.25">
      <c r="B6" t="s">
        <v>92</v>
      </c>
      <c r="C6" s="75" t="s">
        <v>140</v>
      </c>
      <c r="D6" s="75"/>
      <c r="E6" s="92">
        <v>0</v>
      </c>
      <c r="F6" s="101">
        <v>0</v>
      </c>
      <c r="G6" s="92">
        <f>+E6*F6</f>
        <v>0</v>
      </c>
      <c r="H6" s="101">
        <v>0</v>
      </c>
      <c r="I6" s="92">
        <f>+E6*H6</f>
        <v>0</v>
      </c>
      <c r="J6" s="101">
        <f t="shared" ref="J6:J7" si="0">+F6+H6</f>
        <v>0</v>
      </c>
      <c r="K6" s="92">
        <f t="shared" ref="K6:K38" si="1">+G6+I6</f>
        <v>0</v>
      </c>
    </row>
    <row r="7" spans="1:12" x14ac:dyDescent="0.25">
      <c r="B7" s="75"/>
      <c r="C7" s="75" t="s">
        <v>141</v>
      </c>
      <c r="D7" s="75"/>
      <c r="E7" s="92">
        <v>0</v>
      </c>
      <c r="F7" s="101">
        <v>0</v>
      </c>
      <c r="G7" s="92">
        <f>+E7*F7</f>
        <v>0</v>
      </c>
      <c r="H7" s="101">
        <v>0</v>
      </c>
      <c r="I7" s="92">
        <f>+E7*H7</f>
        <v>0</v>
      </c>
      <c r="J7" s="101">
        <f t="shared" si="0"/>
        <v>0</v>
      </c>
      <c r="K7" s="92">
        <f t="shared" si="1"/>
        <v>0</v>
      </c>
    </row>
    <row r="8" spans="1:12" x14ac:dyDescent="0.25">
      <c r="B8" s="78" t="s">
        <v>93</v>
      </c>
      <c r="F8" s="102">
        <f t="shared" ref="F8:J8" si="2">SUM(F6:F7)</f>
        <v>0</v>
      </c>
      <c r="G8" s="99">
        <f t="shared" si="2"/>
        <v>0</v>
      </c>
      <c r="H8" s="102">
        <f t="shared" si="2"/>
        <v>0</v>
      </c>
      <c r="I8" s="99">
        <f t="shared" si="2"/>
        <v>0</v>
      </c>
      <c r="J8" s="102">
        <f t="shared" si="2"/>
        <v>0</v>
      </c>
      <c r="K8" s="99">
        <f t="shared" si="1"/>
        <v>0</v>
      </c>
    </row>
    <row r="9" spans="1:12" x14ac:dyDescent="0.25">
      <c r="B9" t="s">
        <v>86</v>
      </c>
      <c r="C9" s="75" t="s">
        <v>140</v>
      </c>
      <c r="D9" s="75"/>
      <c r="E9" s="92">
        <v>0</v>
      </c>
      <c r="F9" s="101">
        <v>0</v>
      </c>
      <c r="G9" s="92">
        <f>+E9*F9</f>
        <v>0</v>
      </c>
      <c r="H9" s="101">
        <v>0</v>
      </c>
      <c r="I9" s="92">
        <f>+E9*H9</f>
        <v>0</v>
      </c>
      <c r="J9" s="101">
        <v>0</v>
      </c>
      <c r="K9" s="92">
        <f t="shared" si="1"/>
        <v>0</v>
      </c>
    </row>
    <row r="10" spans="1:12" x14ac:dyDescent="0.25">
      <c r="B10" s="75"/>
      <c r="C10" s="75" t="s">
        <v>141</v>
      </c>
      <c r="D10" s="75"/>
      <c r="E10" s="92">
        <v>0</v>
      </c>
      <c r="F10" s="101">
        <v>0</v>
      </c>
      <c r="G10" s="92">
        <f>+E10*F10</f>
        <v>0</v>
      </c>
      <c r="H10" s="101">
        <v>0</v>
      </c>
      <c r="I10" s="92">
        <f>+E10*H10</f>
        <v>0</v>
      </c>
      <c r="J10" s="101">
        <v>0</v>
      </c>
      <c r="K10" s="92">
        <f t="shared" si="1"/>
        <v>0</v>
      </c>
    </row>
    <row r="11" spans="1:12" x14ac:dyDescent="0.25">
      <c r="B11" s="78" t="s">
        <v>91</v>
      </c>
      <c r="F11" s="102">
        <f t="shared" ref="F11" si="3">SUM(F9:F10)</f>
        <v>0</v>
      </c>
      <c r="G11" s="99">
        <f t="shared" ref="G11:H11" si="4">SUM(G9:G10)</f>
        <v>0</v>
      </c>
      <c r="H11" s="102">
        <f t="shared" si="4"/>
        <v>0</v>
      </c>
      <c r="I11" s="99">
        <f t="shared" ref="I11:J11" si="5">SUM(I9:I10)</f>
        <v>0</v>
      </c>
      <c r="J11" s="102">
        <f t="shared" si="5"/>
        <v>0</v>
      </c>
      <c r="K11" s="99">
        <f t="shared" si="1"/>
        <v>0</v>
      </c>
    </row>
    <row r="12" spans="1:12" x14ac:dyDescent="0.25">
      <c r="B12" t="s">
        <v>101</v>
      </c>
      <c r="C12" s="75" t="s">
        <v>140</v>
      </c>
      <c r="D12" s="75"/>
      <c r="E12" s="92">
        <v>0</v>
      </c>
      <c r="F12" s="101">
        <v>0</v>
      </c>
      <c r="G12" s="92">
        <f>+E12*F12</f>
        <v>0</v>
      </c>
      <c r="H12" s="101">
        <v>0</v>
      </c>
      <c r="I12" s="92">
        <f>+E12*H12</f>
        <v>0</v>
      </c>
      <c r="J12" s="101">
        <v>0</v>
      </c>
      <c r="K12" s="92">
        <f t="shared" si="1"/>
        <v>0</v>
      </c>
    </row>
    <row r="13" spans="1:12" x14ac:dyDescent="0.25">
      <c r="B13" s="78"/>
      <c r="C13" s="75" t="s">
        <v>141</v>
      </c>
      <c r="D13" s="75"/>
      <c r="E13" s="92">
        <v>0</v>
      </c>
      <c r="F13" s="101">
        <v>0</v>
      </c>
      <c r="G13" s="92">
        <f>+E13*F13</f>
        <v>0</v>
      </c>
      <c r="H13" s="101">
        <v>0</v>
      </c>
      <c r="I13" s="92">
        <f>+E13*H13</f>
        <v>0</v>
      </c>
      <c r="J13" s="101">
        <v>0</v>
      </c>
      <c r="K13" s="92">
        <f t="shared" si="1"/>
        <v>0</v>
      </c>
    </row>
    <row r="14" spans="1:12" x14ac:dyDescent="0.25">
      <c r="B14" s="78" t="s">
        <v>108</v>
      </c>
      <c r="F14" s="102">
        <f t="shared" ref="F14" si="6">SUM(F12:F13)</f>
        <v>0</v>
      </c>
      <c r="G14" s="99">
        <f t="shared" ref="G14:H14" si="7">SUM(G12:G13)</f>
        <v>0</v>
      </c>
      <c r="H14" s="102">
        <f t="shared" si="7"/>
        <v>0</v>
      </c>
      <c r="I14" s="99">
        <f t="shared" ref="I14:J14" si="8">SUM(I12:I13)</f>
        <v>0</v>
      </c>
      <c r="J14" s="102">
        <f t="shared" si="8"/>
        <v>0</v>
      </c>
      <c r="K14" s="99">
        <f t="shared" si="1"/>
        <v>0</v>
      </c>
    </row>
    <row r="15" spans="1:12" x14ac:dyDescent="0.25">
      <c r="B15" s="77" t="s">
        <v>106</v>
      </c>
      <c r="C15" s="75" t="s">
        <v>140</v>
      </c>
      <c r="D15" s="75"/>
      <c r="E15" s="92">
        <v>0</v>
      </c>
      <c r="F15" s="101">
        <v>0</v>
      </c>
      <c r="G15" s="92">
        <f>+E15*F15</f>
        <v>0</v>
      </c>
      <c r="H15" s="101">
        <v>0</v>
      </c>
      <c r="I15" s="92">
        <f>+E15*H15</f>
        <v>0</v>
      </c>
      <c r="J15" s="101">
        <v>0</v>
      </c>
      <c r="K15" s="92">
        <f t="shared" si="1"/>
        <v>0</v>
      </c>
    </row>
    <row r="16" spans="1:12" x14ac:dyDescent="0.25">
      <c r="B16" s="78"/>
      <c r="C16" s="75" t="s">
        <v>141</v>
      </c>
      <c r="D16" s="75"/>
      <c r="E16" s="92">
        <v>0</v>
      </c>
      <c r="F16" s="101">
        <v>0</v>
      </c>
      <c r="G16" s="92">
        <f>+E16*F16</f>
        <v>0</v>
      </c>
      <c r="H16" s="101">
        <v>0</v>
      </c>
      <c r="I16" s="92">
        <f>+E16*H16</f>
        <v>0</v>
      </c>
      <c r="J16" s="101">
        <v>0</v>
      </c>
      <c r="K16" s="92">
        <f t="shared" si="1"/>
        <v>0</v>
      </c>
    </row>
    <row r="17" spans="2:11" x14ac:dyDescent="0.25">
      <c r="B17" s="78" t="s">
        <v>109</v>
      </c>
      <c r="F17" s="102">
        <f t="shared" ref="F17" si="9">SUM(F15:F16)</f>
        <v>0</v>
      </c>
      <c r="G17" s="99">
        <f t="shared" ref="G17:H17" si="10">SUM(G15:G16)</f>
        <v>0</v>
      </c>
      <c r="H17" s="102">
        <f t="shared" si="10"/>
        <v>0</v>
      </c>
      <c r="I17" s="99">
        <f t="shared" ref="I17:J17" si="11">SUM(I15:I16)</f>
        <v>0</v>
      </c>
      <c r="J17" s="102">
        <f t="shared" si="11"/>
        <v>0</v>
      </c>
      <c r="K17" s="99">
        <f t="shared" si="1"/>
        <v>0</v>
      </c>
    </row>
    <row r="18" spans="2:11" x14ac:dyDescent="0.25">
      <c r="B18" s="77" t="s">
        <v>107</v>
      </c>
      <c r="C18" s="75" t="s">
        <v>140</v>
      </c>
      <c r="D18" s="75"/>
      <c r="E18" s="92">
        <v>0</v>
      </c>
      <c r="F18" s="101">
        <v>0</v>
      </c>
      <c r="G18" s="92">
        <f>+E18*F18</f>
        <v>0</v>
      </c>
      <c r="H18" s="101">
        <v>0</v>
      </c>
      <c r="I18" s="92">
        <f>+E18*H18</f>
        <v>0</v>
      </c>
      <c r="J18" s="101">
        <v>0</v>
      </c>
      <c r="K18" s="92">
        <f t="shared" si="1"/>
        <v>0</v>
      </c>
    </row>
    <row r="19" spans="2:11" x14ac:dyDescent="0.25">
      <c r="B19" s="78"/>
      <c r="C19" s="75" t="s">
        <v>141</v>
      </c>
      <c r="D19" s="75"/>
      <c r="E19" s="92">
        <v>0</v>
      </c>
      <c r="F19" s="101">
        <v>0</v>
      </c>
      <c r="G19" s="92">
        <f>+E19*F19</f>
        <v>0</v>
      </c>
      <c r="H19" s="101">
        <v>0</v>
      </c>
      <c r="I19" s="92">
        <f>+E19*H19</f>
        <v>0</v>
      </c>
      <c r="J19" s="101">
        <v>0</v>
      </c>
      <c r="K19" s="92">
        <f t="shared" si="1"/>
        <v>0</v>
      </c>
    </row>
    <row r="20" spans="2:11" x14ac:dyDescent="0.25">
      <c r="B20" s="78" t="s">
        <v>110</v>
      </c>
      <c r="F20" s="102">
        <f t="shared" ref="F20" si="12">SUM(F18:F19)</f>
        <v>0</v>
      </c>
      <c r="G20" s="99">
        <f t="shared" ref="G20:H20" si="13">SUM(G18:G19)</f>
        <v>0</v>
      </c>
      <c r="H20" s="102">
        <f t="shared" si="13"/>
        <v>0</v>
      </c>
      <c r="I20" s="99">
        <f t="shared" ref="I20:J20" si="14">SUM(I18:I19)</f>
        <v>0</v>
      </c>
      <c r="J20" s="102">
        <f t="shared" si="14"/>
        <v>0</v>
      </c>
      <c r="K20" s="99">
        <f t="shared" si="1"/>
        <v>0</v>
      </c>
    </row>
    <row r="21" spans="2:11" x14ac:dyDescent="0.25">
      <c r="B21" t="s">
        <v>102</v>
      </c>
      <c r="C21" s="75" t="s">
        <v>140</v>
      </c>
      <c r="D21" s="75"/>
      <c r="E21" s="92">
        <v>0</v>
      </c>
      <c r="F21" s="101">
        <v>0</v>
      </c>
      <c r="G21" s="92">
        <f>+E21*F21</f>
        <v>0</v>
      </c>
      <c r="H21" s="101">
        <v>0</v>
      </c>
      <c r="I21" s="92">
        <f>+E21*H21</f>
        <v>0</v>
      </c>
      <c r="J21" s="101">
        <v>0</v>
      </c>
      <c r="K21" s="92">
        <f t="shared" si="1"/>
        <v>0</v>
      </c>
    </row>
    <row r="22" spans="2:11" x14ac:dyDescent="0.25">
      <c r="C22" s="75" t="s">
        <v>141</v>
      </c>
      <c r="D22" s="75"/>
      <c r="E22" s="92">
        <v>0</v>
      </c>
      <c r="F22" s="101">
        <v>0</v>
      </c>
      <c r="G22" s="92">
        <f>+E22*F22</f>
        <v>0</v>
      </c>
      <c r="H22" s="101">
        <v>0</v>
      </c>
      <c r="I22" s="92">
        <f>+E22*H22</f>
        <v>0</v>
      </c>
      <c r="J22" s="101">
        <v>0</v>
      </c>
      <c r="K22" s="92">
        <f t="shared" si="1"/>
        <v>0</v>
      </c>
    </row>
    <row r="23" spans="2:11" x14ac:dyDescent="0.25">
      <c r="B23" s="78" t="s">
        <v>111</v>
      </c>
      <c r="F23" s="102">
        <f t="shared" ref="F23" si="15">SUM(F21:F22)</f>
        <v>0</v>
      </c>
      <c r="G23" s="99">
        <f t="shared" ref="G23:H23" si="16">SUM(G21:G22)</f>
        <v>0</v>
      </c>
      <c r="H23" s="102">
        <f t="shared" si="16"/>
        <v>0</v>
      </c>
      <c r="I23" s="99">
        <f t="shared" ref="I23:J23" si="17">SUM(I21:I22)</f>
        <v>0</v>
      </c>
      <c r="J23" s="102">
        <f t="shared" si="17"/>
        <v>0</v>
      </c>
      <c r="K23" s="99">
        <f t="shared" si="1"/>
        <v>0</v>
      </c>
    </row>
    <row r="24" spans="2:11" x14ac:dyDescent="0.25">
      <c r="B24" t="s">
        <v>87</v>
      </c>
      <c r="C24" s="75" t="s">
        <v>140</v>
      </c>
      <c r="D24" s="75"/>
      <c r="E24" s="92">
        <v>0</v>
      </c>
      <c r="F24" s="101">
        <v>0</v>
      </c>
      <c r="G24" s="92">
        <f>+E24*F24</f>
        <v>0</v>
      </c>
      <c r="H24" s="101">
        <v>0</v>
      </c>
      <c r="I24" s="92">
        <f>+E24*H24</f>
        <v>0</v>
      </c>
      <c r="J24" s="101">
        <v>0</v>
      </c>
      <c r="K24" s="92">
        <f t="shared" si="1"/>
        <v>0</v>
      </c>
    </row>
    <row r="25" spans="2:11" x14ac:dyDescent="0.25">
      <c r="C25" s="75" t="s">
        <v>141</v>
      </c>
      <c r="D25" s="75"/>
      <c r="E25" s="92">
        <v>0</v>
      </c>
      <c r="F25" s="101">
        <v>0</v>
      </c>
      <c r="G25" s="92">
        <f>+E25*F25</f>
        <v>0</v>
      </c>
      <c r="H25" s="101">
        <v>0</v>
      </c>
      <c r="I25" s="92">
        <f>+E25*H25</f>
        <v>0</v>
      </c>
      <c r="J25" s="101">
        <v>0</v>
      </c>
      <c r="K25" s="92">
        <f t="shared" si="1"/>
        <v>0</v>
      </c>
    </row>
    <row r="26" spans="2:11" x14ac:dyDescent="0.25">
      <c r="B26" s="78" t="s">
        <v>112</v>
      </c>
      <c r="F26" s="102">
        <f t="shared" ref="F26" si="18">SUM(F24:F25)</f>
        <v>0</v>
      </c>
      <c r="G26" s="99">
        <f t="shared" ref="G26:H26" si="19">SUM(G24:G25)</f>
        <v>0</v>
      </c>
      <c r="H26" s="102">
        <f t="shared" si="19"/>
        <v>0</v>
      </c>
      <c r="I26" s="99">
        <f t="shared" ref="I26:J26" si="20">SUM(I24:I25)</f>
        <v>0</v>
      </c>
      <c r="J26" s="102">
        <f t="shared" si="20"/>
        <v>0</v>
      </c>
      <c r="K26" s="99">
        <f t="shared" si="1"/>
        <v>0</v>
      </c>
    </row>
    <row r="27" spans="2:11" x14ac:dyDescent="0.25">
      <c r="B27" t="s">
        <v>103</v>
      </c>
      <c r="C27" s="75" t="s">
        <v>140</v>
      </c>
      <c r="D27" s="75"/>
      <c r="E27" s="92">
        <v>0</v>
      </c>
      <c r="F27" s="101">
        <v>0</v>
      </c>
      <c r="G27" s="92">
        <f>+E27*F27</f>
        <v>0</v>
      </c>
      <c r="H27" s="101">
        <v>0</v>
      </c>
      <c r="I27" s="92">
        <f>+E27*H27</f>
        <v>0</v>
      </c>
      <c r="J27" s="101">
        <v>0</v>
      </c>
      <c r="K27" s="92">
        <f t="shared" si="1"/>
        <v>0</v>
      </c>
    </row>
    <row r="28" spans="2:11" x14ac:dyDescent="0.25">
      <c r="C28" s="75" t="s">
        <v>141</v>
      </c>
      <c r="D28" s="75"/>
      <c r="E28" s="92">
        <v>0</v>
      </c>
      <c r="F28" s="101">
        <v>0</v>
      </c>
      <c r="G28" s="92">
        <f>+E28*F28</f>
        <v>0</v>
      </c>
      <c r="H28" s="101">
        <v>0</v>
      </c>
      <c r="I28" s="92">
        <f>+E28*H28</f>
        <v>0</v>
      </c>
      <c r="J28" s="101">
        <v>0</v>
      </c>
      <c r="K28" s="92">
        <f t="shared" si="1"/>
        <v>0</v>
      </c>
    </row>
    <row r="29" spans="2:11" x14ac:dyDescent="0.25">
      <c r="B29" s="78" t="s">
        <v>113</v>
      </c>
      <c r="F29" s="102">
        <f t="shared" ref="F29" si="21">SUM(F27:F28)</f>
        <v>0</v>
      </c>
      <c r="G29" s="99">
        <f t="shared" ref="G29:H29" si="22">SUM(G27:G28)</f>
        <v>0</v>
      </c>
      <c r="H29" s="102">
        <f t="shared" si="22"/>
        <v>0</v>
      </c>
      <c r="I29" s="99">
        <f t="shared" ref="I29:J29" si="23">SUM(I27:I28)</f>
        <v>0</v>
      </c>
      <c r="J29" s="102">
        <f t="shared" si="23"/>
        <v>0</v>
      </c>
      <c r="K29" s="99">
        <f t="shared" si="1"/>
        <v>0</v>
      </c>
    </row>
    <row r="30" spans="2:11" x14ac:dyDescent="0.25">
      <c r="B30" t="s">
        <v>114</v>
      </c>
      <c r="C30" s="75" t="s">
        <v>140</v>
      </c>
      <c r="D30" s="75"/>
      <c r="E30" s="92">
        <v>0</v>
      </c>
      <c r="F30" s="101">
        <v>0</v>
      </c>
      <c r="G30" s="92">
        <f>+E30*F30</f>
        <v>0</v>
      </c>
      <c r="H30" s="101">
        <v>0</v>
      </c>
      <c r="I30" s="92">
        <f>+E30*H30</f>
        <v>0</v>
      </c>
      <c r="J30" s="101">
        <v>0</v>
      </c>
      <c r="K30" s="92">
        <f t="shared" si="1"/>
        <v>0</v>
      </c>
    </row>
    <row r="31" spans="2:11" x14ac:dyDescent="0.25">
      <c r="C31" s="75" t="s">
        <v>141</v>
      </c>
      <c r="D31" s="75"/>
      <c r="E31" s="92">
        <v>0</v>
      </c>
      <c r="F31" s="101">
        <v>0</v>
      </c>
      <c r="G31" s="92">
        <f>+E31*F31</f>
        <v>0</v>
      </c>
      <c r="H31" s="101">
        <v>0</v>
      </c>
      <c r="I31" s="92">
        <f>+E31*H31</f>
        <v>0</v>
      </c>
      <c r="J31" s="101">
        <v>0</v>
      </c>
      <c r="K31" s="92">
        <f t="shared" si="1"/>
        <v>0</v>
      </c>
    </row>
    <row r="32" spans="2:11" x14ac:dyDescent="0.25">
      <c r="B32" s="78" t="s">
        <v>115</v>
      </c>
      <c r="F32" s="102">
        <f t="shared" ref="F32" si="24">SUM(F30:F31)</f>
        <v>0</v>
      </c>
      <c r="G32" s="99">
        <f t="shared" ref="G32:H32" si="25">SUM(G30:G31)</f>
        <v>0</v>
      </c>
      <c r="H32" s="102">
        <f t="shared" si="25"/>
        <v>0</v>
      </c>
      <c r="I32" s="99">
        <f t="shared" ref="I32:J32" si="26">SUM(I30:I31)</f>
        <v>0</v>
      </c>
      <c r="J32" s="102">
        <f t="shared" si="26"/>
        <v>0</v>
      </c>
      <c r="K32" s="99">
        <f t="shared" si="1"/>
        <v>0</v>
      </c>
    </row>
    <row r="33" spans="1:12" x14ac:dyDescent="0.25">
      <c r="B33" t="s">
        <v>145</v>
      </c>
      <c r="C33" s="75" t="s">
        <v>140</v>
      </c>
      <c r="D33" s="75"/>
      <c r="E33" s="92">
        <v>0</v>
      </c>
      <c r="F33" s="101">
        <v>0</v>
      </c>
      <c r="G33" s="92">
        <f>+E33*F33</f>
        <v>0</v>
      </c>
      <c r="H33" s="101">
        <v>0</v>
      </c>
      <c r="I33" s="92">
        <f>+E33*H33</f>
        <v>0</v>
      </c>
      <c r="J33" s="101">
        <v>0</v>
      </c>
      <c r="K33" s="92">
        <f t="shared" si="1"/>
        <v>0</v>
      </c>
    </row>
    <row r="34" spans="1:12" x14ac:dyDescent="0.25">
      <c r="B34" s="78"/>
      <c r="C34" s="75" t="s">
        <v>141</v>
      </c>
      <c r="D34" s="75"/>
      <c r="E34" s="92">
        <v>0</v>
      </c>
      <c r="F34" s="101">
        <v>0</v>
      </c>
      <c r="G34" s="92">
        <f>+E34*F34</f>
        <v>0</v>
      </c>
      <c r="H34" s="101">
        <v>0</v>
      </c>
      <c r="I34" s="92">
        <f>+E34*H34</f>
        <v>0</v>
      </c>
      <c r="J34" s="101">
        <v>0</v>
      </c>
      <c r="K34" s="92">
        <f t="shared" si="1"/>
        <v>0</v>
      </c>
    </row>
    <row r="35" spans="1:12" x14ac:dyDescent="0.25">
      <c r="B35" s="78" t="s">
        <v>146</v>
      </c>
      <c r="F35" s="102">
        <f t="shared" ref="F35" si="27">SUM(F33:F34)</f>
        <v>0</v>
      </c>
      <c r="G35" s="99">
        <f t="shared" ref="G35:H35" si="28">SUM(G33:G34)</f>
        <v>0</v>
      </c>
      <c r="H35" s="102">
        <f t="shared" si="28"/>
        <v>0</v>
      </c>
      <c r="I35" s="99">
        <f t="shared" ref="I35:J35" si="29">SUM(I33:I34)</f>
        <v>0</v>
      </c>
      <c r="J35" s="102">
        <f t="shared" si="29"/>
        <v>0</v>
      </c>
      <c r="K35" s="99">
        <f t="shared" si="1"/>
        <v>0</v>
      </c>
    </row>
    <row r="36" spans="1:12" x14ac:dyDescent="0.25">
      <c r="B36" t="s">
        <v>116</v>
      </c>
      <c r="C36" s="75" t="s">
        <v>140</v>
      </c>
      <c r="D36" s="75"/>
      <c r="E36" s="92">
        <v>0</v>
      </c>
      <c r="F36" s="101">
        <v>0</v>
      </c>
      <c r="G36" s="92">
        <f>+E36*F36</f>
        <v>0</v>
      </c>
      <c r="H36" s="101">
        <v>0</v>
      </c>
      <c r="I36" s="92">
        <f>+E36*H36</f>
        <v>0</v>
      </c>
      <c r="J36" s="101">
        <v>0</v>
      </c>
      <c r="K36" s="92">
        <f t="shared" si="1"/>
        <v>0</v>
      </c>
    </row>
    <row r="37" spans="1:12" x14ac:dyDescent="0.25">
      <c r="B37" s="78"/>
      <c r="C37" s="75" t="s">
        <v>141</v>
      </c>
      <c r="D37" s="75"/>
      <c r="E37" s="92">
        <v>0</v>
      </c>
      <c r="F37" s="101">
        <v>0</v>
      </c>
      <c r="G37" s="92">
        <f>+E37*F37</f>
        <v>0</v>
      </c>
      <c r="H37" s="101">
        <v>0</v>
      </c>
      <c r="I37" s="92">
        <f>+E37*H37</f>
        <v>0</v>
      </c>
      <c r="J37" s="101">
        <v>0</v>
      </c>
      <c r="K37" s="92">
        <f t="shared" si="1"/>
        <v>0</v>
      </c>
    </row>
    <row r="38" spans="1:12" x14ac:dyDescent="0.25">
      <c r="B38" s="78" t="s">
        <v>117</v>
      </c>
      <c r="F38" s="102">
        <f t="shared" ref="F38" si="30">SUM(F36:F37)</f>
        <v>0</v>
      </c>
      <c r="G38" s="99">
        <f t="shared" ref="G38:H38" si="31">SUM(G36:G37)</f>
        <v>0</v>
      </c>
      <c r="H38" s="102">
        <f t="shared" si="31"/>
        <v>0</v>
      </c>
      <c r="I38" s="99">
        <f t="shared" ref="I38:J38" si="32">SUM(I36:I37)</f>
        <v>0</v>
      </c>
      <c r="J38" s="102">
        <f t="shared" si="32"/>
        <v>0</v>
      </c>
      <c r="K38" s="99">
        <f t="shared" si="1"/>
        <v>0</v>
      </c>
    </row>
    <row r="39" spans="1:12" ht="16.5" thickBot="1" x14ac:dyDescent="0.3">
      <c r="A39" s="108" t="s">
        <v>99</v>
      </c>
      <c r="B39" s="80"/>
      <c r="C39" s="80"/>
      <c r="D39" s="80"/>
      <c r="E39" s="80"/>
      <c r="F39" s="103">
        <f t="shared" ref="F39:K39" si="33">+F8+F11+F14+F17+F20+F23+F26+F29+F32+F38+F35</f>
        <v>0</v>
      </c>
      <c r="G39" s="100">
        <f t="shared" si="33"/>
        <v>0</v>
      </c>
      <c r="H39" s="103">
        <f t="shared" si="33"/>
        <v>0</v>
      </c>
      <c r="I39" s="100">
        <f t="shared" si="33"/>
        <v>0</v>
      </c>
      <c r="J39" s="103">
        <f t="shared" si="33"/>
        <v>0</v>
      </c>
      <c r="K39" s="100">
        <f t="shared" si="33"/>
        <v>0</v>
      </c>
    </row>
    <row r="40" spans="1:12" ht="15.75" thickTop="1" x14ac:dyDescent="0.25"/>
    <row r="41" spans="1:12" x14ac:dyDescent="0.25">
      <c r="F41" s="128" t="s">
        <v>94</v>
      </c>
      <c r="G41" s="128"/>
      <c r="H41" s="128" t="s">
        <v>94</v>
      </c>
      <c r="I41" s="128"/>
    </row>
    <row r="42" spans="1:12" x14ac:dyDescent="0.25">
      <c r="F42" t="s">
        <v>84</v>
      </c>
      <c r="G42" t="s">
        <v>85</v>
      </c>
      <c r="H42" t="s">
        <v>84</v>
      </c>
      <c r="I42" t="s">
        <v>85</v>
      </c>
    </row>
    <row r="43" spans="1:12" ht="15.75" x14ac:dyDescent="0.25">
      <c r="A43" s="110" t="s">
        <v>89</v>
      </c>
      <c r="B43" s="80"/>
      <c r="C43" s="80"/>
      <c r="D43" s="80"/>
      <c r="E43" s="80"/>
      <c r="F43" s="80"/>
      <c r="G43" s="80"/>
      <c r="H43" s="80"/>
      <c r="I43" s="80"/>
      <c r="J43" s="80"/>
      <c r="K43" s="80"/>
      <c r="L43" s="80"/>
    </row>
    <row r="44" spans="1:12" x14ac:dyDescent="0.25">
      <c r="A44" s="98"/>
      <c r="B44" s="96" t="s">
        <v>80</v>
      </c>
      <c r="C44" s="96" t="s">
        <v>81</v>
      </c>
      <c r="D44" s="96" t="s">
        <v>163</v>
      </c>
      <c r="E44" s="96" t="s">
        <v>162</v>
      </c>
      <c r="F44" s="96" t="s">
        <v>82</v>
      </c>
      <c r="G44" s="96" t="s">
        <v>83</v>
      </c>
      <c r="H44" s="96" t="s">
        <v>82</v>
      </c>
      <c r="I44" s="96" t="s">
        <v>83</v>
      </c>
      <c r="J44" s="96" t="s">
        <v>104</v>
      </c>
      <c r="K44" s="96" t="s">
        <v>105</v>
      </c>
      <c r="L44" s="97" t="s">
        <v>151</v>
      </c>
    </row>
    <row r="45" spans="1:12" x14ac:dyDescent="0.25">
      <c r="B45" t="s">
        <v>95</v>
      </c>
      <c r="C45" s="75" t="s">
        <v>140</v>
      </c>
      <c r="D45" s="75"/>
      <c r="E45" s="92">
        <v>0</v>
      </c>
      <c r="F45" s="101"/>
      <c r="G45" s="92">
        <f>+E45*F45</f>
        <v>0</v>
      </c>
      <c r="H45" s="101"/>
      <c r="I45" s="92">
        <f>+E45*H45</f>
        <v>0</v>
      </c>
      <c r="J45" s="101">
        <f t="shared" ref="J45:J59" si="34">+F45+H45</f>
        <v>0</v>
      </c>
      <c r="K45" s="92">
        <f t="shared" ref="K45:K59" si="35">+G45+I45</f>
        <v>0</v>
      </c>
    </row>
    <row r="46" spans="1:12" x14ac:dyDescent="0.25">
      <c r="B46" s="75"/>
      <c r="C46" s="75" t="s">
        <v>141</v>
      </c>
      <c r="D46" s="75"/>
      <c r="E46" s="92">
        <v>0</v>
      </c>
      <c r="F46" s="101"/>
      <c r="G46" s="92">
        <f>+E46*F46</f>
        <v>0</v>
      </c>
      <c r="H46" s="101"/>
      <c r="I46" s="92">
        <f>+E46*H46</f>
        <v>0</v>
      </c>
      <c r="J46" s="101">
        <f t="shared" si="34"/>
        <v>0</v>
      </c>
      <c r="K46" s="92">
        <f t="shared" si="35"/>
        <v>0</v>
      </c>
    </row>
    <row r="47" spans="1:12" x14ac:dyDescent="0.25">
      <c r="B47" s="78" t="s">
        <v>96</v>
      </c>
      <c r="F47" s="102">
        <f>SUM(F45:F46)</f>
        <v>0</v>
      </c>
      <c r="G47" s="99">
        <f t="shared" ref="G47" si="36">SUM(G45:G46)</f>
        <v>0</v>
      </c>
      <c r="H47" s="102">
        <f t="shared" ref="H47" si="37">SUM(H45:H46)</f>
        <v>0</v>
      </c>
      <c r="I47" s="99">
        <f t="shared" ref="I47" si="38">SUM(I45:I46)</f>
        <v>0</v>
      </c>
      <c r="J47" s="102">
        <f t="shared" si="34"/>
        <v>0</v>
      </c>
      <c r="K47" s="99">
        <f t="shared" si="35"/>
        <v>0</v>
      </c>
    </row>
    <row r="48" spans="1:12" x14ac:dyDescent="0.25">
      <c r="B48" t="s">
        <v>24</v>
      </c>
      <c r="C48" s="75" t="s">
        <v>140</v>
      </c>
      <c r="D48" s="75"/>
      <c r="E48" s="92">
        <v>0</v>
      </c>
      <c r="F48" s="101"/>
      <c r="G48" s="92">
        <f>+E48*F48</f>
        <v>0</v>
      </c>
      <c r="H48" s="101"/>
      <c r="I48" s="92">
        <f>+E48*H48</f>
        <v>0</v>
      </c>
      <c r="J48" s="101">
        <f t="shared" si="34"/>
        <v>0</v>
      </c>
      <c r="K48" s="92">
        <f t="shared" si="35"/>
        <v>0</v>
      </c>
    </row>
    <row r="49" spans="1:11" x14ac:dyDescent="0.25">
      <c r="B49" s="75"/>
      <c r="C49" s="75" t="s">
        <v>141</v>
      </c>
      <c r="D49" s="75"/>
      <c r="E49" s="92">
        <v>0</v>
      </c>
      <c r="F49" s="101"/>
      <c r="G49" s="92">
        <f>+E49*F49</f>
        <v>0</v>
      </c>
      <c r="H49" s="101"/>
      <c r="I49" s="92">
        <f>+E49*H49</f>
        <v>0</v>
      </c>
      <c r="J49" s="101">
        <f t="shared" si="34"/>
        <v>0</v>
      </c>
      <c r="K49" s="92">
        <f t="shared" si="35"/>
        <v>0</v>
      </c>
    </row>
    <row r="50" spans="1:11" x14ac:dyDescent="0.25">
      <c r="B50" s="78" t="s">
        <v>97</v>
      </c>
      <c r="F50" s="102">
        <f>SUM(F48:F49)</f>
        <v>0</v>
      </c>
      <c r="G50" s="99">
        <f t="shared" ref="G50" si="39">SUM(G48:G49)</f>
        <v>0</v>
      </c>
      <c r="H50" s="102">
        <f t="shared" ref="H50" si="40">SUM(H48:H49)</f>
        <v>0</v>
      </c>
      <c r="I50" s="99">
        <f t="shared" ref="I50" si="41">SUM(I48:I49)</f>
        <v>0</v>
      </c>
      <c r="J50" s="102">
        <f t="shared" si="34"/>
        <v>0</v>
      </c>
      <c r="K50" s="99">
        <f t="shared" si="35"/>
        <v>0</v>
      </c>
    </row>
    <row r="51" spans="1:11" x14ac:dyDescent="0.25">
      <c r="B51" t="s">
        <v>90</v>
      </c>
      <c r="C51" s="75" t="s">
        <v>140</v>
      </c>
      <c r="D51" s="75"/>
      <c r="E51" s="92">
        <v>0</v>
      </c>
      <c r="F51" s="101"/>
      <c r="G51" s="92">
        <f>+E51*F51</f>
        <v>0</v>
      </c>
      <c r="H51" s="101"/>
      <c r="I51" s="92">
        <f>+E51*H51</f>
        <v>0</v>
      </c>
      <c r="J51" s="101">
        <f t="shared" si="34"/>
        <v>0</v>
      </c>
      <c r="K51" s="92">
        <f t="shared" si="35"/>
        <v>0</v>
      </c>
    </row>
    <row r="52" spans="1:11" x14ac:dyDescent="0.25">
      <c r="B52" s="75"/>
      <c r="C52" s="75" t="s">
        <v>141</v>
      </c>
      <c r="D52" s="75"/>
      <c r="E52" s="92">
        <v>0</v>
      </c>
      <c r="F52" s="101"/>
      <c r="G52" s="92">
        <f>+E52*F52</f>
        <v>0</v>
      </c>
      <c r="H52" s="101"/>
      <c r="I52" s="92">
        <f>+E52*H52</f>
        <v>0</v>
      </c>
      <c r="J52" s="101">
        <f t="shared" si="34"/>
        <v>0</v>
      </c>
      <c r="K52" s="92">
        <f t="shared" si="35"/>
        <v>0</v>
      </c>
    </row>
    <row r="53" spans="1:11" x14ac:dyDescent="0.25">
      <c r="B53" s="78" t="s">
        <v>98</v>
      </c>
      <c r="F53" s="102">
        <f>SUM(F51:F52)</f>
        <v>0</v>
      </c>
      <c r="G53" s="99">
        <f t="shared" ref="G53" si="42">SUM(G51:G52)</f>
        <v>0</v>
      </c>
      <c r="H53" s="102">
        <f t="shared" ref="H53" si="43">SUM(H51:H52)</f>
        <v>0</v>
      </c>
      <c r="I53" s="99">
        <f t="shared" ref="I53" si="44">SUM(I51:I52)</f>
        <v>0</v>
      </c>
      <c r="J53" s="102">
        <f t="shared" si="34"/>
        <v>0</v>
      </c>
      <c r="K53" s="99">
        <f t="shared" si="35"/>
        <v>0</v>
      </c>
    </row>
    <row r="54" spans="1:11" x14ac:dyDescent="0.25">
      <c r="B54" t="s">
        <v>153</v>
      </c>
      <c r="C54" s="75" t="s">
        <v>140</v>
      </c>
      <c r="D54" s="75"/>
      <c r="E54" s="92">
        <v>0</v>
      </c>
      <c r="F54" s="101"/>
      <c r="G54" s="92">
        <f>+E54*F54</f>
        <v>0</v>
      </c>
      <c r="H54" s="101"/>
      <c r="I54" s="92">
        <f>+E54*H54</f>
        <v>0</v>
      </c>
      <c r="J54" s="101">
        <f t="shared" ref="J54:J56" si="45">+F54+H54</f>
        <v>0</v>
      </c>
      <c r="K54" s="92">
        <f t="shared" ref="K54:K56" si="46">+G54+I54</f>
        <v>0</v>
      </c>
    </row>
    <row r="55" spans="1:11" x14ac:dyDescent="0.25">
      <c r="B55" s="78"/>
      <c r="C55" s="75" t="s">
        <v>141</v>
      </c>
      <c r="D55" s="75"/>
      <c r="E55" s="92">
        <v>0</v>
      </c>
      <c r="F55" s="101"/>
      <c r="G55" s="92">
        <f>+E55*F55</f>
        <v>0</v>
      </c>
      <c r="H55" s="101"/>
      <c r="I55" s="92">
        <f>+E55*H55</f>
        <v>0</v>
      </c>
      <c r="J55" s="101">
        <f t="shared" si="45"/>
        <v>0</v>
      </c>
      <c r="K55" s="92">
        <f t="shared" si="46"/>
        <v>0</v>
      </c>
    </row>
    <row r="56" spans="1:11" x14ac:dyDescent="0.25">
      <c r="B56" s="78" t="s">
        <v>154</v>
      </c>
      <c r="F56" s="102">
        <f>SUM(F54:F55)</f>
        <v>0</v>
      </c>
      <c r="G56" s="99">
        <f t="shared" ref="G56:I56" si="47">SUM(G54:G55)</f>
        <v>0</v>
      </c>
      <c r="H56" s="102">
        <f t="shared" si="47"/>
        <v>0</v>
      </c>
      <c r="I56" s="99">
        <f t="shared" si="47"/>
        <v>0</v>
      </c>
      <c r="J56" s="102">
        <f t="shared" si="45"/>
        <v>0</v>
      </c>
      <c r="K56" s="99">
        <f t="shared" si="46"/>
        <v>0</v>
      </c>
    </row>
    <row r="57" spans="1:11" x14ac:dyDescent="0.25">
      <c r="B57" t="s">
        <v>142</v>
      </c>
      <c r="C57" s="75" t="s">
        <v>140</v>
      </c>
      <c r="D57" s="75"/>
      <c r="E57" s="92">
        <v>0</v>
      </c>
      <c r="F57" s="101"/>
      <c r="G57" s="92">
        <f>+E57*F57</f>
        <v>0</v>
      </c>
      <c r="H57" s="101"/>
      <c r="I57" s="92">
        <f>+E57*H57</f>
        <v>0</v>
      </c>
      <c r="J57" s="101">
        <f t="shared" si="34"/>
        <v>0</v>
      </c>
      <c r="K57" s="92">
        <f t="shared" si="35"/>
        <v>0</v>
      </c>
    </row>
    <row r="58" spans="1:11" x14ac:dyDescent="0.25">
      <c r="B58" s="78"/>
      <c r="C58" s="75" t="s">
        <v>141</v>
      </c>
      <c r="D58" s="75"/>
      <c r="E58" s="92">
        <v>0</v>
      </c>
      <c r="F58" s="101"/>
      <c r="G58" s="92">
        <f>+E58*F58</f>
        <v>0</v>
      </c>
      <c r="H58" s="101"/>
      <c r="I58" s="92">
        <f>+E58*H58</f>
        <v>0</v>
      </c>
      <c r="J58" s="101">
        <f t="shared" si="34"/>
        <v>0</v>
      </c>
      <c r="K58" s="92">
        <f t="shared" si="35"/>
        <v>0</v>
      </c>
    </row>
    <row r="59" spans="1:11" x14ac:dyDescent="0.25">
      <c r="B59" s="78" t="s">
        <v>144</v>
      </c>
      <c r="F59" s="102">
        <f>SUM(F57:F58)</f>
        <v>0</v>
      </c>
      <c r="G59" s="99">
        <f t="shared" ref="G59" si="48">SUM(G57:G58)</f>
        <v>0</v>
      </c>
      <c r="H59" s="102">
        <f t="shared" ref="H59" si="49">SUM(H57:H58)</f>
        <v>0</v>
      </c>
      <c r="I59" s="99">
        <f t="shared" ref="I59" si="50">SUM(I57:I58)</f>
        <v>0</v>
      </c>
      <c r="J59" s="102">
        <f t="shared" si="34"/>
        <v>0</v>
      </c>
      <c r="K59" s="99">
        <f t="shared" si="35"/>
        <v>0</v>
      </c>
    </row>
    <row r="60" spans="1:11" ht="16.5" thickBot="1" x14ac:dyDescent="0.3">
      <c r="A60" s="108" t="s">
        <v>118</v>
      </c>
      <c r="B60" s="80"/>
      <c r="C60" s="80"/>
      <c r="D60" s="80"/>
      <c r="E60" s="80"/>
      <c r="F60" s="103">
        <f>+F53+F50+F47+F59+F56</f>
        <v>0</v>
      </c>
      <c r="G60" s="100">
        <f>+G53+G50+G47+G59+G56</f>
        <v>0</v>
      </c>
      <c r="H60" s="103">
        <f t="shared" ref="H60" si="51">+H53+H50+H47+H59</f>
        <v>0</v>
      </c>
      <c r="I60" s="100">
        <f>+I53+I50+I47+I59+I56</f>
        <v>0</v>
      </c>
      <c r="J60" s="103">
        <f>+J53+J50+J47+J59+J56</f>
        <v>0</v>
      </c>
      <c r="K60" s="100">
        <f>+K53+K50+K47+K59+K56</f>
        <v>0</v>
      </c>
    </row>
    <row r="61" spans="1:11" ht="15.75" thickTop="1" x14ac:dyDescent="0.25"/>
  </sheetData>
  <mergeCells count="5">
    <mergeCell ref="F2:G2"/>
    <mergeCell ref="H2:I2"/>
    <mergeCell ref="F41:G41"/>
    <mergeCell ref="H41:I41"/>
    <mergeCell ref="A5:B5"/>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AD18F-CBBF-4E38-BEA3-AF0C351D1B99}">
  <dimension ref="A1:O32"/>
  <sheetViews>
    <sheetView zoomScale="110" zoomScaleNormal="110" workbookViewId="0">
      <selection activeCell="A2" sqref="A2"/>
    </sheetView>
  </sheetViews>
  <sheetFormatPr defaultColWidth="8.85546875" defaultRowHeight="15" x14ac:dyDescent="0.25"/>
  <cols>
    <col min="1" max="1" width="42.7109375" bestFit="1" customWidth="1"/>
    <col min="2" max="3" width="13" customWidth="1"/>
    <col min="4" max="14" width="15.5703125" customWidth="1"/>
    <col min="15" max="15" width="76.7109375" customWidth="1"/>
  </cols>
  <sheetData>
    <row r="1" spans="1:14" ht="18.75" x14ac:dyDescent="0.3">
      <c r="A1" s="90" t="s">
        <v>204</v>
      </c>
      <c r="B1" s="76"/>
      <c r="C1" s="76"/>
    </row>
    <row r="2" spans="1:14" ht="18.75" x14ac:dyDescent="0.3">
      <c r="A2" s="90"/>
      <c r="B2" s="76"/>
      <c r="C2" s="76"/>
    </row>
    <row r="3" spans="1:14" ht="15.75" x14ac:dyDescent="0.25">
      <c r="A3" s="107" t="s">
        <v>197</v>
      </c>
      <c r="B3" s="76"/>
      <c r="C3" s="76"/>
    </row>
    <row r="4" spans="1:14" ht="33" customHeight="1" x14ac:dyDescent="0.25">
      <c r="A4" s="82" t="s">
        <v>119</v>
      </c>
      <c r="B4" s="85" t="s">
        <v>149</v>
      </c>
      <c r="C4" s="85" t="s">
        <v>150</v>
      </c>
      <c r="D4" s="82" t="s">
        <v>0</v>
      </c>
      <c r="E4" s="82" t="s">
        <v>1</v>
      </c>
      <c r="F4" s="82" t="s">
        <v>2</v>
      </c>
      <c r="G4" s="82" t="s">
        <v>78</v>
      </c>
      <c r="H4" s="82" t="s">
        <v>79</v>
      </c>
      <c r="I4" s="82" t="s">
        <v>3</v>
      </c>
      <c r="J4" s="131" t="s">
        <v>151</v>
      </c>
      <c r="K4" s="131"/>
      <c r="L4" s="131"/>
      <c r="M4" s="131"/>
      <c r="N4" s="131"/>
    </row>
    <row r="5" spans="1:14" x14ac:dyDescent="0.25">
      <c r="A5" t="s">
        <v>160</v>
      </c>
      <c r="B5" s="92">
        <v>0</v>
      </c>
      <c r="C5" s="95"/>
      <c r="D5" s="92">
        <v>0</v>
      </c>
      <c r="E5" s="92">
        <v>0</v>
      </c>
      <c r="F5" s="92">
        <v>0</v>
      </c>
      <c r="G5" s="92">
        <v>0</v>
      </c>
      <c r="H5" s="92">
        <v>0</v>
      </c>
      <c r="I5" s="84">
        <f t="shared" ref="I5:I15" si="0">SUM(D5:H5)</f>
        <v>0</v>
      </c>
      <c r="J5" s="128"/>
      <c r="K5" s="128"/>
      <c r="L5" s="128"/>
      <c r="M5" s="128"/>
      <c r="N5" s="128"/>
    </row>
    <row r="6" spans="1:14" x14ac:dyDescent="0.25">
      <c r="A6" t="s">
        <v>155</v>
      </c>
      <c r="B6" s="92">
        <v>0</v>
      </c>
      <c r="C6" s="95"/>
      <c r="D6" s="92">
        <v>0</v>
      </c>
      <c r="E6" s="92">
        <v>0</v>
      </c>
      <c r="F6" s="92">
        <v>0</v>
      </c>
      <c r="G6" s="92">
        <v>0</v>
      </c>
      <c r="H6" s="92">
        <v>0</v>
      </c>
      <c r="I6" s="84">
        <f t="shared" si="0"/>
        <v>0</v>
      </c>
      <c r="J6" s="128"/>
      <c r="K6" s="128"/>
      <c r="L6" s="128"/>
      <c r="M6" s="128"/>
      <c r="N6" s="128"/>
    </row>
    <row r="7" spans="1:14" x14ac:dyDescent="0.25">
      <c r="A7" t="s">
        <v>187</v>
      </c>
      <c r="B7" s="92">
        <v>0</v>
      </c>
      <c r="C7" s="95"/>
      <c r="D7" s="92">
        <v>0</v>
      </c>
      <c r="E7" s="92">
        <v>0</v>
      </c>
      <c r="F7" s="92">
        <v>0</v>
      </c>
      <c r="G7" s="92">
        <v>0</v>
      </c>
      <c r="H7" s="92">
        <v>0</v>
      </c>
      <c r="I7" s="84">
        <f t="shared" si="0"/>
        <v>0</v>
      </c>
      <c r="J7" s="128"/>
      <c r="K7" s="128"/>
      <c r="L7" s="128"/>
      <c r="M7" s="128"/>
      <c r="N7" s="128"/>
    </row>
    <row r="8" spans="1:14" x14ac:dyDescent="0.25">
      <c r="A8" t="s">
        <v>188</v>
      </c>
      <c r="B8" s="92">
        <v>0</v>
      </c>
      <c r="C8" s="95"/>
      <c r="D8" s="92">
        <v>0</v>
      </c>
      <c r="E8" s="92">
        <v>0</v>
      </c>
      <c r="F8" s="92">
        <v>0</v>
      </c>
      <c r="G8" s="92">
        <v>0</v>
      </c>
      <c r="H8" s="92">
        <v>0</v>
      </c>
      <c r="I8" s="84">
        <f t="shared" si="0"/>
        <v>0</v>
      </c>
      <c r="J8" s="128"/>
      <c r="K8" s="128"/>
      <c r="L8" s="128"/>
      <c r="M8" s="128"/>
      <c r="N8" s="128"/>
    </row>
    <row r="9" spans="1:14" x14ac:dyDescent="0.25">
      <c r="A9" t="s">
        <v>189</v>
      </c>
      <c r="B9" s="92">
        <v>0</v>
      </c>
      <c r="C9" s="95"/>
      <c r="D9" s="92">
        <v>0</v>
      </c>
      <c r="E9" s="92">
        <v>0</v>
      </c>
      <c r="F9" s="92">
        <v>0</v>
      </c>
      <c r="G9" s="92">
        <v>0</v>
      </c>
      <c r="H9" s="92">
        <v>0</v>
      </c>
      <c r="I9" s="84">
        <f t="shared" si="0"/>
        <v>0</v>
      </c>
      <c r="J9" s="128"/>
      <c r="K9" s="128"/>
      <c r="L9" s="128"/>
      <c r="M9" s="128"/>
      <c r="N9" s="128"/>
    </row>
    <row r="10" spans="1:14" x14ac:dyDescent="0.25">
      <c r="A10" t="s">
        <v>157</v>
      </c>
      <c r="B10" s="92">
        <v>0</v>
      </c>
      <c r="C10" s="95"/>
      <c r="D10" s="92">
        <v>0</v>
      </c>
      <c r="E10" s="92">
        <v>0</v>
      </c>
      <c r="F10" s="92">
        <v>0</v>
      </c>
      <c r="G10" s="92">
        <v>0</v>
      </c>
      <c r="H10" s="92">
        <v>0</v>
      </c>
      <c r="I10" s="84">
        <f t="shared" si="0"/>
        <v>0</v>
      </c>
      <c r="J10" s="128"/>
      <c r="K10" s="128"/>
      <c r="L10" s="128"/>
      <c r="M10" s="128"/>
      <c r="N10" s="128"/>
    </row>
    <row r="11" spans="1:14" x14ac:dyDescent="0.25">
      <c r="A11" t="s">
        <v>156</v>
      </c>
      <c r="B11" s="92">
        <v>0</v>
      </c>
      <c r="C11" s="95"/>
      <c r="D11" s="92">
        <v>0</v>
      </c>
      <c r="E11" s="92">
        <v>0</v>
      </c>
      <c r="F11" s="92">
        <v>0</v>
      </c>
      <c r="G11" s="92">
        <v>0</v>
      </c>
      <c r="H11" s="92">
        <v>0</v>
      </c>
      <c r="I11" s="84">
        <f t="shared" si="0"/>
        <v>0</v>
      </c>
      <c r="J11" s="128"/>
      <c r="K11" s="128"/>
      <c r="L11" s="128"/>
      <c r="M11" s="128"/>
      <c r="N11" s="128"/>
    </row>
    <row r="12" spans="1:14" x14ac:dyDescent="0.25">
      <c r="A12" t="s">
        <v>158</v>
      </c>
      <c r="B12" s="92">
        <v>0</v>
      </c>
      <c r="C12" s="95"/>
      <c r="D12" s="92">
        <v>0</v>
      </c>
      <c r="E12" s="92">
        <v>0</v>
      </c>
      <c r="F12" s="92">
        <v>0</v>
      </c>
      <c r="G12" s="92">
        <v>0</v>
      </c>
      <c r="H12" s="92">
        <v>0</v>
      </c>
      <c r="I12" s="84">
        <f t="shared" si="0"/>
        <v>0</v>
      </c>
      <c r="J12" s="128"/>
      <c r="K12" s="128"/>
      <c r="L12" s="128"/>
      <c r="M12" s="128"/>
      <c r="N12" s="128"/>
    </row>
    <row r="13" spans="1:14" x14ac:dyDescent="0.25">
      <c r="A13" t="s">
        <v>159</v>
      </c>
      <c r="B13" s="92">
        <v>0</v>
      </c>
      <c r="C13" s="95"/>
      <c r="D13" s="92">
        <v>0</v>
      </c>
      <c r="E13" s="92">
        <v>0</v>
      </c>
      <c r="F13" s="92">
        <v>0</v>
      </c>
      <c r="G13" s="92">
        <v>0</v>
      </c>
      <c r="H13" s="92">
        <v>0</v>
      </c>
      <c r="I13" s="84">
        <f t="shared" si="0"/>
        <v>0</v>
      </c>
      <c r="J13" s="128"/>
      <c r="K13" s="128"/>
      <c r="L13" s="128"/>
      <c r="M13" s="128"/>
      <c r="N13" s="128"/>
    </row>
    <row r="14" spans="1:14" x14ac:dyDescent="0.25">
      <c r="A14" t="s">
        <v>152</v>
      </c>
      <c r="B14" s="92">
        <v>0</v>
      </c>
      <c r="C14" s="95"/>
      <c r="D14" s="92">
        <v>0</v>
      </c>
      <c r="E14" s="92">
        <v>0</v>
      </c>
      <c r="F14" s="92">
        <v>0</v>
      </c>
      <c r="G14" s="92">
        <v>0</v>
      </c>
      <c r="H14" s="92">
        <v>0</v>
      </c>
      <c r="I14" s="84">
        <f t="shared" si="0"/>
        <v>0</v>
      </c>
      <c r="J14" s="128"/>
      <c r="K14" s="128"/>
      <c r="L14" s="128"/>
      <c r="M14" s="128"/>
      <c r="N14" s="128"/>
    </row>
    <row r="15" spans="1:14" x14ac:dyDescent="0.25">
      <c r="A15" t="s">
        <v>152</v>
      </c>
      <c r="B15" s="92">
        <v>0</v>
      </c>
      <c r="C15" s="95"/>
      <c r="D15" s="92">
        <v>0</v>
      </c>
      <c r="E15" s="92">
        <v>0</v>
      </c>
      <c r="F15" s="92">
        <v>0</v>
      </c>
      <c r="G15" s="92">
        <v>0</v>
      </c>
      <c r="H15" s="92">
        <v>0</v>
      </c>
      <c r="I15" s="84">
        <f t="shared" si="0"/>
        <v>0</v>
      </c>
      <c r="J15" s="128"/>
      <c r="K15" s="128"/>
      <c r="L15" s="128"/>
      <c r="M15" s="128"/>
      <c r="N15" s="128"/>
    </row>
    <row r="16" spans="1:14" ht="15.75" thickBot="1" x14ac:dyDescent="0.3">
      <c r="D16" s="81">
        <f t="shared" ref="D16:I16" si="1">SUM(D5:D15)</f>
        <v>0</v>
      </c>
      <c r="E16" s="81">
        <f t="shared" si="1"/>
        <v>0</v>
      </c>
      <c r="F16" s="81">
        <f t="shared" si="1"/>
        <v>0</v>
      </c>
      <c r="G16" s="81">
        <f t="shared" si="1"/>
        <v>0</v>
      </c>
      <c r="H16" s="81">
        <f t="shared" si="1"/>
        <v>0</v>
      </c>
      <c r="I16" s="81">
        <f t="shared" si="1"/>
        <v>0</v>
      </c>
    </row>
    <row r="17" spans="1:15" ht="15.75" thickTop="1" x14ac:dyDescent="0.25"/>
    <row r="18" spans="1:15" ht="15.75" x14ac:dyDescent="0.25">
      <c r="A18" s="107" t="s">
        <v>198</v>
      </c>
      <c r="B18" s="76"/>
      <c r="C18" s="76"/>
    </row>
    <row r="19" spans="1:15" ht="30" x14ac:dyDescent="0.25">
      <c r="A19" s="82" t="s">
        <v>119</v>
      </c>
      <c r="B19" s="85" t="s">
        <v>149</v>
      </c>
      <c r="C19" s="85" t="s">
        <v>150</v>
      </c>
      <c r="D19" s="82" t="s">
        <v>0</v>
      </c>
      <c r="E19" s="82" t="s">
        <v>1</v>
      </c>
      <c r="F19" s="82" t="s">
        <v>2</v>
      </c>
      <c r="G19" s="82" t="s">
        <v>78</v>
      </c>
      <c r="H19" s="82" t="s">
        <v>79</v>
      </c>
      <c r="I19" s="82" t="s">
        <v>120</v>
      </c>
      <c r="J19" s="82" t="s">
        <v>121</v>
      </c>
      <c r="K19" s="82" t="s">
        <v>122</v>
      </c>
      <c r="L19" s="82" t="s">
        <v>123</v>
      </c>
      <c r="M19" s="82" t="s">
        <v>124</v>
      </c>
      <c r="N19" s="82" t="s">
        <v>3</v>
      </c>
      <c r="O19" s="82" t="s">
        <v>151</v>
      </c>
    </row>
    <row r="20" spans="1:15" x14ac:dyDescent="0.25">
      <c r="A20" t="s">
        <v>160</v>
      </c>
      <c r="B20" s="92">
        <v>0</v>
      </c>
      <c r="C20" s="95"/>
      <c r="D20" s="92">
        <v>0</v>
      </c>
      <c r="E20" s="92">
        <v>0</v>
      </c>
      <c r="F20" s="92">
        <v>0</v>
      </c>
      <c r="G20" s="92">
        <v>0</v>
      </c>
      <c r="H20" s="92">
        <v>0</v>
      </c>
      <c r="I20" s="92">
        <v>0</v>
      </c>
      <c r="J20" s="94">
        <v>0</v>
      </c>
      <c r="K20" s="94">
        <v>0</v>
      </c>
      <c r="L20" s="94">
        <v>0</v>
      </c>
      <c r="M20" s="94">
        <v>0</v>
      </c>
      <c r="N20" s="84">
        <f t="shared" ref="N20:N30" si="2">SUM(D20:M20)</f>
        <v>0</v>
      </c>
    </row>
    <row r="21" spans="1:15" x14ac:dyDescent="0.25">
      <c r="A21" t="s">
        <v>155</v>
      </c>
      <c r="B21" s="92">
        <v>0</v>
      </c>
      <c r="C21" s="95"/>
      <c r="D21" s="92">
        <v>0</v>
      </c>
      <c r="E21" s="92">
        <v>0</v>
      </c>
      <c r="F21" s="92">
        <v>0</v>
      </c>
      <c r="G21" s="92">
        <v>0</v>
      </c>
      <c r="H21" s="92">
        <v>0</v>
      </c>
      <c r="I21" s="92">
        <v>0</v>
      </c>
      <c r="J21" s="94">
        <v>0</v>
      </c>
      <c r="K21" s="94">
        <v>0</v>
      </c>
      <c r="L21" s="94">
        <v>0</v>
      </c>
      <c r="M21" s="94">
        <v>0</v>
      </c>
      <c r="N21" s="84">
        <f t="shared" si="2"/>
        <v>0</v>
      </c>
    </row>
    <row r="22" spans="1:15" x14ac:dyDescent="0.25">
      <c r="A22" t="s">
        <v>187</v>
      </c>
      <c r="B22" s="92">
        <v>0</v>
      </c>
      <c r="C22" s="95"/>
      <c r="D22" s="92">
        <v>0</v>
      </c>
      <c r="E22" s="92">
        <v>0</v>
      </c>
      <c r="F22" s="92">
        <v>0</v>
      </c>
      <c r="G22" s="92">
        <v>0</v>
      </c>
      <c r="H22" s="92">
        <v>0</v>
      </c>
      <c r="I22" s="92">
        <v>0</v>
      </c>
      <c r="J22" s="94">
        <v>0</v>
      </c>
      <c r="K22" s="94">
        <v>0</v>
      </c>
      <c r="L22" s="94">
        <v>0</v>
      </c>
      <c r="M22" s="94">
        <v>0</v>
      </c>
      <c r="N22" s="84">
        <f t="shared" si="2"/>
        <v>0</v>
      </c>
    </row>
    <row r="23" spans="1:15" x14ac:dyDescent="0.25">
      <c r="A23" t="s">
        <v>188</v>
      </c>
      <c r="B23" s="92">
        <v>0</v>
      </c>
      <c r="C23" s="95"/>
      <c r="D23" s="92">
        <v>0</v>
      </c>
      <c r="E23" s="92">
        <v>0</v>
      </c>
      <c r="F23" s="92">
        <v>0</v>
      </c>
      <c r="G23" s="92">
        <v>0</v>
      </c>
      <c r="H23" s="92">
        <v>0</v>
      </c>
      <c r="I23" s="92">
        <v>0</v>
      </c>
      <c r="J23" s="94">
        <v>0</v>
      </c>
      <c r="K23" s="94">
        <v>0</v>
      </c>
      <c r="L23" s="94">
        <v>0</v>
      </c>
      <c r="M23" s="94">
        <v>0</v>
      </c>
      <c r="N23" s="84">
        <f t="shared" si="2"/>
        <v>0</v>
      </c>
    </row>
    <row r="24" spans="1:15" x14ac:dyDescent="0.25">
      <c r="A24" t="s">
        <v>189</v>
      </c>
      <c r="B24" s="92">
        <v>0</v>
      </c>
      <c r="C24" s="95"/>
      <c r="D24" s="92">
        <v>0</v>
      </c>
      <c r="E24" s="92">
        <v>0</v>
      </c>
      <c r="F24" s="92">
        <v>0</v>
      </c>
      <c r="G24" s="92">
        <v>0</v>
      </c>
      <c r="H24" s="92">
        <v>0</v>
      </c>
      <c r="I24" s="92">
        <v>0</v>
      </c>
      <c r="J24" s="94">
        <v>0</v>
      </c>
      <c r="K24" s="94">
        <v>0</v>
      </c>
      <c r="L24" s="94">
        <v>0</v>
      </c>
      <c r="M24" s="94">
        <v>0</v>
      </c>
      <c r="N24" s="84">
        <f t="shared" si="2"/>
        <v>0</v>
      </c>
    </row>
    <row r="25" spans="1:15" x14ac:dyDescent="0.25">
      <c r="A25" t="s">
        <v>157</v>
      </c>
      <c r="B25" s="92">
        <v>0</v>
      </c>
      <c r="C25" s="95"/>
      <c r="D25" s="92">
        <v>0</v>
      </c>
      <c r="E25" s="92">
        <v>0</v>
      </c>
      <c r="F25" s="92">
        <v>0</v>
      </c>
      <c r="G25" s="92">
        <v>0</v>
      </c>
      <c r="H25" s="92">
        <v>0</v>
      </c>
      <c r="I25" s="92">
        <v>0</v>
      </c>
      <c r="J25" s="94">
        <v>0</v>
      </c>
      <c r="K25" s="94">
        <v>0</v>
      </c>
      <c r="L25" s="94">
        <v>0</v>
      </c>
      <c r="M25" s="94">
        <v>0</v>
      </c>
      <c r="N25" s="84">
        <f t="shared" si="2"/>
        <v>0</v>
      </c>
    </row>
    <row r="26" spans="1:15" x14ac:dyDescent="0.25">
      <c r="A26" t="s">
        <v>156</v>
      </c>
      <c r="B26" s="92">
        <v>0</v>
      </c>
      <c r="C26" s="95"/>
      <c r="D26" s="92">
        <v>0</v>
      </c>
      <c r="E26" s="92">
        <v>0</v>
      </c>
      <c r="F26" s="92">
        <v>0</v>
      </c>
      <c r="G26" s="92">
        <v>0</v>
      </c>
      <c r="H26" s="92">
        <v>0</v>
      </c>
      <c r="I26" s="92">
        <v>0</v>
      </c>
      <c r="J26" s="94">
        <v>0</v>
      </c>
      <c r="K26" s="94">
        <v>0</v>
      </c>
      <c r="L26" s="94">
        <v>0</v>
      </c>
      <c r="M26" s="94">
        <v>0</v>
      </c>
      <c r="N26" s="84">
        <f t="shared" si="2"/>
        <v>0</v>
      </c>
    </row>
    <row r="27" spans="1:15" x14ac:dyDescent="0.25">
      <c r="A27" t="s">
        <v>158</v>
      </c>
      <c r="B27" s="92">
        <v>0</v>
      </c>
      <c r="C27" s="95"/>
      <c r="D27" s="92">
        <v>0</v>
      </c>
      <c r="E27" s="92">
        <v>0</v>
      </c>
      <c r="F27" s="92">
        <v>0</v>
      </c>
      <c r="G27" s="92">
        <v>0</v>
      </c>
      <c r="H27" s="92">
        <v>0</v>
      </c>
      <c r="I27" s="92">
        <v>0</v>
      </c>
      <c r="J27" s="94">
        <v>0</v>
      </c>
      <c r="K27" s="94">
        <v>0</v>
      </c>
      <c r="L27" s="94">
        <v>0</v>
      </c>
      <c r="M27" s="94">
        <v>0</v>
      </c>
      <c r="N27" s="84">
        <f t="shared" si="2"/>
        <v>0</v>
      </c>
    </row>
    <row r="28" spans="1:15" x14ac:dyDescent="0.25">
      <c r="A28" t="s">
        <v>159</v>
      </c>
      <c r="B28" s="92">
        <v>0</v>
      </c>
      <c r="C28" s="95"/>
      <c r="D28" s="92">
        <v>0</v>
      </c>
      <c r="E28" s="92">
        <v>0</v>
      </c>
      <c r="F28" s="92">
        <v>0</v>
      </c>
      <c r="G28" s="92">
        <v>0</v>
      </c>
      <c r="H28" s="92">
        <v>0</v>
      </c>
      <c r="I28" s="92">
        <v>0</v>
      </c>
      <c r="J28" s="94">
        <v>0</v>
      </c>
      <c r="K28" s="94">
        <v>0</v>
      </c>
      <c r="L28" s="94">
        <v>0</v>
      </c>
      <c r="M28" s="94">
        <v>0</v>
      </c>
      <c r="N28" s="84">
        <f t="shared" si="2"/>
        <v>0</v>
      </c>
    </row>
    <row r="29" spans="1:15" x14ac:dyDescent="0.25">
      <c r="A29" t="s">
        <v>152</v>
      </c>
      <c r="B29" s="92">
        <v>0</v>
      </c>
      <c r="C29" s="95"/>
      <c r="D29" s="92">
        <v>0</v>
      </c>
      <c r="E29" s="92">
        <v>0</v>
      </c>
      <c r="F29" s="92">
        <v>0</v>
      </c>
      <c r="G29" s="92">
        <v>0</v>
      </c>
      <c r="H29" s="92">
        <v>0</v>
      </c>
      <c r="I29" s="92">
        <v>0</v>
      </c>
      <c r="J29" s="94">
        <v>0</v>
      </c>
      <c r="K29" s="94">
        <v>0</v>
      </c>
      <c r="L29" s="94">
        <v>0</v>
      </c>
      <c r="M29" s="94">
        <v>0</v>
      </c>
      <c r="N29" s="84">
        <f t="shared" si="2"/>
        <v>0</v>
      </c>
    </row>
    <row r="30" spans="1:15" x14ac:dyDescent="0.25">
      <c r="A30" t="s">
        <v>152</v>
      </c>
      <c r="B30" s="92">
        <v>0</v>
      </c>
      <c r="C30" s="95"/>
      <c r="D30" s="92">
        <v>0</v>
      </c>
      <c r="E30" s="92">
        <v>0</v>
      </c>
      <c r="F30" s="92">
        <v>0</v>
      </c>
      <c r="G30" s="92">
        <v>0</v>
      </c>
      <c r="H30" s="92">
        <v>0</v>
      </c>
      <c r="I30" s="92">
        <v>0</v>
      </c>
      <c r="J30" s="94">
        <v>0</v>
      </c>
      <c r="K30" s="94">
        <v>0</v>
      </c>
      <c r="L30" s="94">
        <v>0</v>
      </c>
      <c r="M30" s="94">
        <v>0</v>
      </c>
      <c r="N30" s="84">
        <f t="shared" si="2"/>
        <v>0</v>
      </c>
    </row>
    <row r="31" spans="1:15" ht="15.75" thickBot="1" x14ac:dyDescent="0.3">
      <c r="D31" s="81">
        <f t="shared" ref="D31:N31" si="3">SUM(D20:D30)</f>
        <v>0</v>
      </c>
      <c r="E31" s="81">
        <f t="shared" si="3"/>
        <v>0</v>
      </c>
      <c r="F31" s="81">
        <f t="shared" si="3"/>
        <v>0</v>
      </c>
      <c r="G31" s="81">
        <f t="shared" si="3"/>
        <v>0</v>
      </c>
      <c r="H31" s="81">
        <f t="shared" si="3"/>
        <v>0</v>
      </c>
      <c r="I31" s="81">
        <f t="shared" si="3"/>
        <v>0</v>
      </c>
      <c r="J31" s="81">
        <f t="shared" si="3"/>
        <v>0</v>
      </c>
      <c r="K31" s="81">
        <f t="shared" si="3"/>
        <v>0</v>
      </c>
      <c r="L31" s="81">
        <f t="shared" si="3"/>
        <v>0</v>
      </c>
      <c r="M31" s="81">
        <f t="shared" si="3"/>
        <v>0</v>
      </c>
      <c r="N31" s="81">
        <f t="shared" si="3"/>
        <v>0</v>
      </c>
    </row>
    <row r="32" spans="1:15" ht="15.75" thickTop="1" x14ac:dyDescent="0.25"/>
  </sheetData>
  <mergeCells count="12">
    <mergeCell ref="J8:N8"/>
    <mergeCell ref="J9:N9"/>
    <mergeCell ref="J10:N10"/>
    <mergeCell ref="J4:N4"/>
    <mergeCell ref="J5:N5"/>
    <mergeCell ref="J6:N6"/>
    <mergeCell ref="J7:N7"/>
    <mergeCell ref="J11:N11"/>
    <mergeCell ref="J12:N12"/>
    <mergeCell ref="J13:N13"/>
    <mergeCell ref="J14:N14"/>
    <mergeCell ref="J15:N15"/>
  </mergeCells>
  <phoneticPr fontId="31" type="noConversion"/>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72A10-D0C8-45DD-8732-A65D9AA1AB51}">
  <dimension ref="A1:G20"/>
  <sheetViews>
    <sheetView zoomScale="110" zoomScaleNormal="110" workbookViewId="0">
      <pane xSplit="1" ySplit="3" topLeftCell="B4" activePane="bottomRight" state="frozen"/>
      <selection pane="topRight" activeCell="B1" sqref="B1"/>
      <selection pane="bottomLeft" activeCell="A5" sqref="A5"/>
      <selection pane="bottomRight" activeCell="A2" sqref="A2"/>
    </sheetView>
  </sheetViews>
  <sheetFormatPr defaultColWidth="8.85546875" defaultRowHeight="15" x14ac:dyDescent="0.25"/>
  <cols>
    <col min="1" max="1" width="21.42578125" bestFit="1" customWidth="1"/>
    <col min="2" max="2" width="41.42578125" customWidth="1"/>
    <col min="3" max="3" width="21.42578125" bestFit="1" customWidth="1"/>
    <col min="4" max="4" width="11.28515625" customWidth="1"/>
    <col min="5" max="5" width="12.28515625" customWidth="1"/>
    <col min="6" max="6" width="10" customWidth="1"/>
  </cols>
  <sheetData>
    <row r="1" spans="1:7" ht="18.75" x14ac:dyDescent="0.3">
      <c r="A1" s="90" t="s">
        <v>184</v>
      </c>
    </row>
    <row r="2" spans="1:7" x14ac:dyDescent="0.25">
      <c r="D2" s="132" t="s">
        <v>139</v>
      </c>
      <c r="E2" s="131"/>
      <c r="F2" s="132" t="s">
        <v>139</v>
      </c>
      <c r="G2" s="133"/>
    </row>
    <row r="3" spans="1:7" ht="30" x14ac:dyDescent="0.25">
      <c r="A3" s="86" t="s">
        <v>126</v>
      </c>
      <c r="B3" s="86" t="s">
        <v>127</v>
      </c>
      <c r="C3" s="86" t="s">
        <v>138</v>
      </c>
      <c r="D3" s="88" t="s">
        <v>143</v>
      </c>
      <c r="E3" s="87" t="s">
        <v>128</v>
      </c>
      <c r="F3" s="88" t="s">
        <v>143</v>
      </c>
      <c r="G3" s="89" t="s">
        <v>128</v>
      </c>
    </row>
    <row r="4" spans="1:7" x14ac:dyDescent="0.25">
      <c r="A4" t="s">
        <v>86</v>
      </c>
      <c r="D4" s="106"/>
      <c r="E4" s="104"/>
      <c r="F4" s="106"/>
      <c r="G4" s="105"/>
    </row>
    <row r="5" spans="1:7" x14ac:dyDescent="0.25">
      <c r="A5" t="s">
        <v>24</v>
      </c>
      <c r="D5" s="106"/>
      <c r="E5" s="104"/>
      <c r="F5" s="106"/>
      <c r="G5" s="105"/>
    </row>
    <row r="6" spans="1:7" x14ac:dyDescent="0.25">
      <c r="A6" t="s">
        <v>136</v>
      </c>
      <c r="D6" s="106"/>
      <c r="E6" s="104"/>
      <c r="F6" s="106"/>
      <c r="G6" s="105"/>
    </row>
    <row r="7" spans="1:7" x14ac:dyDescent="0.25">
      <c r="D7" s="106"/>
      <c r="E7" s="104"/>
      <c r="F7" s="106"/>
      <c r="G7" s="105"/>
    </row>
    <row r="8" spans="1:7" x14ac:dyDescent="0.25">
      <c r="A8" t="s">
        <v>129</v>
      </c>
      <c r="D8" s="106"/>
      <c r="E8" s="104"/>
      <c r="F8" s="106"/>
      <c r="G8" s="105"/>
    </row>
    <row r="9" spans="1:7" x14ac:dyDescent="0.25">
      <c r="A9" t="s">
        <v>133</v>
      </c>
      <c r="D9" s="106"/>
      <c r="E9" s="104"/>
      <c r="F9" s="106"/>
      <c r="G9" s="105"/>
    </row>
    <row r="10" spans="1:7" x14ac:dyDescent="0.25">
      <c r="A10" t="s">
        <v>130</v>
      </c>
      <c r="D10" s="106"/>
      <c r="E10" s="104"/>
      <c r="F10" s="106"/>
      <c r="G10" s="105"/>
    </row>
    <row r="11" spans="1:7" x14ac:dyDescent="0.25">
      <c r="A11" t="s">
        <v>131</v>
      </c>
      <c r="D11" s="106"/>
      <c r="E11" s="104"/>
      <c r="F11" s="106"/>
      <c r="G11" s="105"/>
    </row>
    <row r="12" spans="1:7" x14ac:dyDescent="0.25">
      <c r="A12" t="s">
        <v>132</v>
      </c>
      <c r="D12" s="106"/>
      <c r="E12" s="104"/>
      <c r="F12" s="106"/>
      <c r="G12" s="105"/>
    </row>
    <row r="13" spans="1:7" x14ac:dyDescent="0.25">
      <c r="D13" s="106"/>
      <c r="E13" s="104"/>
      <c r="F13" s="106"/>
      <c r="G13" s="105"/>
    </row>
    <row r="14" spans="1:7" x14ac:dyDescent="0.25">
      <c r="A14" t="s">
        <v>37</v>
      </c>
      <c r="D14" s="106"/>
      <c r="E14" s="104"/>
      <c r="F14" s="106"/>
      <c r="G14" s="105"/>
    </row>
    <row r="15" spans="1:7" x14ac:dyDescent="0.25">
      <c r="D15" s="106"/>
      <c r="E15" s="104"/>
      <c r="F15" s="106"/>
      <c r="G15" s="105"/>
    </row>
    <row r="16" spans="1:7" x14ac:dyDescent="0.25">
      <c r="A16" t="s">
        <v>134</v>
      </c>
      <c r="D16" s="106"/>
      <c r="E16" s="104"/>
      <c r="F16" s="106"/>
      <c r="G16" s="105"/>
    </row>
    <row r="17" spans="1:7" x14ac:dyDescent="0.25">
      <c r="A17" t="s">
        <v>135</v>
      </c>
      <c r="D17" s="106"/>
      <c r="E17" s="104"/>
      <c r="F17" s="106"/>
      <c r="G17" s="105"/>
    </row>
    <row r="18" spans="1:7" x14ac:dyDescent="0.25">
      <c r="A18" t="s">
        <v>103</v>
      </c>
      <c r="D18" s="106"/>
      <c r="E18" s="104"/>
      <c r="F18" s="106"/>
      <c r="G18" s="105"/>
    </row>
    <row r="19" spans="1:7" x14ac:dyDescent="0.25">
      <c r="A19" t="s">
        <v>114</v>
      </c>
      <c r="D19" s="106"/>
      <c r="E19" s="104"/>
      <c r="F19" s="106"/>
      <c r="G19" s="105"/>
    </row>
    <row r="20" spans="1:7" x14ac:dyDescent="0.25">
      <c r="A20" t="s">
        <v>137</v>
      </c>
      <c r="D20" s="106"/>
      <c r="E20" s="104"/>
      <c r="F20" s="106"/>
      <c r="G20" s="105"/>
    </row>
  </sheetData>
  <mergeCells count="2">
    <mergeCell ref="D2:E2"/>
    <mergeCell ref="F2:G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5FE01-6351-441E-8147-74953ED3E977}">
  <dimension ref="A1:N18"/>
  <sheetViews>
    <sheetView zoomScale="110" zoomScaleNormal="110" workbookViewId="0">
      <selection activeCell="A2" sqref="A2"/>
    </sheetView>
  </sheetViews>
  <sheetFormatPr defaultRowHeight="15" x14ac:dyDescent="0.25"/>
  <cols>
    <col min="1" max="1" width="29.28515625" customWidth="1"/>
    <col min="2" max="2" width="30.140625" customWidth="1"/>
    <col min="3" max="13" width="15.5703125" customWidth="1"/>
    <col min="14" max="14" width="76.7109375" customWidth="1"/>
  </cols>
  <sheetData>
    <row r="1" spans="1:14" ht="18.75" x14ac:dyDescent="0.3">
      <c r="A1" s="90" t="s">
        <v>199</v>
      </c>
    </row>
    <row r="2" spans="1:14" ht="18.75" x14ac:dyDescent="0.3">
      <c r="A2" s="90"/>
    </row>
    <row r="3" spans="1:14" ht="15.75" x14ac:dyDescent="0.25">
      <c r="A3" s="107" t="s">
        <v>206</v>
      </c>
    </row>
    <row r="4" spans="1:14" x14ac:dyDescent="0.25">
      <c r="A4" s="82" t="s">
        <v>119</v>
      </c>
      <c r="B4" s="82" t="s">
        <v>148</v>
      </c>
      <c r="C4" s="82" t="s">
        <v>0</v>
      </c>
      <c r="D4" s="82" t="s">
        <v>1</v>
      </c>
      <c r="E4" s="82" t="s">
        <v>2</v>
      </c>
      <c r="F4" s="82" t="s">
        <v>78</v>
      </c>
      <c r="G4" s="82" t="s">
        <v>79</v>
      </c>
      <c r="H4" s="82" t="s">
        <v>3</v>
      </c>
      <c r="I4" s="131" t="s">
        <v>151</v>
      </c>
      <c r="J4" s="131"/>
      <c r="K4" s="131"/>
      <c r="L4" s="131"/>
      <c r="M4" s="131"/>
    </row>
    <row r="5" spans="1:14" x14ac:dyDescent="0.25">
      <c r="A5" t="s">
        <v>200</v>
      </c>
      <c r="C5" s="92">
        <v>0</v>
      </c>
      <c r="D5" s="92">
        <v>0</v>
      </c>
      <c r="E5" s="92">
        <v>0</v>
      </c>
      <c r="F5" s="92">
        <v>0</v>
      </c>
      <c r="G5" s="92">
        <v>0</v>
      </c>
      <c r="H5" s="92">
        <f>SUM(C5:G5)</f>
        <v>0</v>
      </c>
      <c r="I5" s="128"/>
      <c r="J5" s="128"/>
      <c r="K5" s="128"/>
      <c r="L5" s="128"/>
      <c r="M5" s="128"/>
    </row>
    <row r="6" spans="1:14" x14ac:dyDescent="0.25">
      <c r="A6" t="s">
        <v>201</v>
      </c>
      <c r="C6" s="92">
        <v>0</v>
      </c>
      <c r="D6" s="92">
        <v>0</v>
      </c>
      <c r="E6" s="92">
        <v>0</v>
      </c>
      <c r="F6" s="92">
        <v>0</v>
      </c>
      <c r="G6" s="92">
        <v>0</v>
      </c>
      <c r="H6" s="92">
        <f>SUM(C6:G6)</f>
        <v>0</v>
      </c>
      <c r="I6" s="128"/>
      <c r="J6" s="128"/>
      <c r="K6" s="128"/>
      <c r="L6" s="128"/>
      <c r="M6" s="128"/>
    </row>
    <row r="7" spans="1:14" x14ac:dyDescent="0.25">
      <c r="A7" t="s">
        <v>202</v>
      </c>
      <c r="C7" s="92">
        <v>0</v>
      </c>
      <c r="D7" s="92">
        <v>0</v>
      </c>
      <c r="E7" s="92">
        <v>0</v>
      </c>
      <c r="F7" s="92">
        <v>0</v>
      </c>
      <c r="G7" s="92">
        <v>0</v>
      </c>
      <c r="H7" s="92">
        <f>SUM(C7:G7)</f>
        <v>0</v>
      </c>
      <c r="I7" s="128"/>
      <c r="J7" s="128"/>
      <c r="K7" s="128"/>
      <c r="L7" s="128"/>
      <c r="M7" s="128"/>
    </row>
    <row r="8" spans="1:14" x14ac:dyDescent="0.25">
      <c r="A8" t="s">
        <v>203</v>
      </c>
      <c r="C8" s="92">
        <v>0</v>
      </c>
      <c r="D8" s="92">
        <v>0</v>
      </c>
      <c r="E8" s="92">
        <v>0</v>
      </c>
      <c r="F8" s="92">
        <v>0</v>
      </c>
      <c r="G8" s="92">
        <v>0</v>
      </c>
      <c r="H8" s="92">
        <f>SUM(C8:G8)</f>
        <v>0</v>
      </c>
      <c r="I8" s="128"/>
      <c r="J8" s="128"/>
      <c r="K8" s="128"/>
      <c r="L8" s="128"/>
      <c r="M8" s="128"/>
    </row>
    <row r="9" spans="1:14" ht="15.75" thickBot="1" x14ac:dyDescent="0.3">
      <c r="C9" s="81">
        <f t="shared" ref="C9:H9" si="0">SUM(C5:C8)</f>
        <v>0</v>
      </c>
      <c r="D9" s="81">
        <f t="shared" si="0"/>
        <v>0</v>
      </c>
      <c r="E9" s="81">
        <f t="shared" si="0"/>
        <v>0</v>
      </c>
      <c r="F9" s="81">
        <f t="shared" si="0"/>
        <v>0</v>
      </c>
      <c r="G9" s="81">
        <f t="shared" si="0"/>
        <v>0</v>
      </c>
      <c r="H9" s="81">
        <f t="shared" si="0"/>
        <v>0</v>
      </c>
    </row>
    <row r="10" spans="1:14" ht="19.5" thickTop="1" x14ac:dyDescent="0.3">
      <c r="A10" s="90"/>
    </row>
    <row r="11" spans="1:14" ht="15.75" x14ac:dyDescent="0.25">
      <c r="A11" s="107" t="s">
        <v>205</v>
      </c>
    </row>
    <row r="12" spans="1:14" x14ac:dyDescent="0.25">
      <c r="A12" s="82" t="s">
        <v>119</v>
      </c>
      <c r="B12" s="82" t="s">
        <v>148</v>
      </c>
      <c r="C12" s="82" t="s">
        <v>0</v>
      </c>
      <c r="D12" s="82" t="s">
        <v>1</v>
      </c>
      <c r="E12" s="82" t="s">
        <v>2</v>
      </c>
      <c r="F12" s="82" t="s">
        <v>78</v>
      </c>
      <c r="G12" s="82" t="s">
        <v>79</v>
      </c>
      <c r="H12" s="82" t="s">
        <v>120</v>
      </c>
      <c r="I12" s="82" t="s">
        <v>121</v>
      </c>
      <c r="J12" s="82" t="s">
        <v>122</v>
      </c>
      <c r="K12" s="82" t="s">
        <v>123</v>
      </c>
      <c r="L12" s="82" t="s">
        <v>124</v>
      </c>
      <c r="M12" s="82" t="s">
        <v>3</v>
      </c>
      <c r="N12" s="82" t="s">
        <v>151</v>
      </c>
    </row>
    <row r="13" spans="1:14" x14ac:dyDescent="0.25">
      <c r="A13" t="s">
        <v>200</v>
      </c>
      <c r="C13" s="92">
        <v>0</v>
      </c>
      <c r="D13" s="92">
        <v>0</v>
      </c>
      <c r="E13" s="92">
        <v>0</v>
      </c>
      <c r="F13" s="92">
        <v>0</v>
      </c>
      <c r="G13" s="92">
        <v>0</v>
      </c>
      <c r="H13" s="92">
        <v>0</v>
      </c>
      <c r="I13" s="92">
        <v>0</v>
      </c>
      <c r="J13" s="92">
        <v>0</v>
      </c>
      <c r="K13" s="92">
        <v>0</v>
      </c>
      <c r="L13" s="92">
        <v>0</v>
      </c>
      <c r="M13" s="92">
        <f>SUM(C13:L13)</f>
        <v>0</v>
      </c>
    </row>
    <row r="14" spans="1:14" x14ac:dyDescent="0.25">
      <c r="A14" t="s">
        <v>201</v>
      </c>
      <c r="C14" s="92">
        <v>0</v>
      </c>
      <c r="D14" s="92">
        <v>0</v>
      </c>
      <c r="E14" s="92">
        <v>0</v>
      </c>
      <c r="F14" s="92">
        <v>0</v>
      </c>
      <c r="G14" s="92">
        <v>0</v>
      </c>
      <c r="H14" s="92">
        <v>0</v>
      </c>
      <c r="I14" s="92">
        <v>0</v>
      </c>
      <c r="J14" s="92">
        <v>0</v>
      </c>
      <c r="K14" s="92">
        <v>0</v>
      </c>
      <c r="L14" s="92">
        <v>0</v>
      </c>
      <c r="M14" s="92">
        <f t="shared" ref="M14:M16" si="1">SUM(C14:L14)</f>
        <v>0</v>
      </c>
    </row>
    <row r="15" spans="1:14" x14ac:dyDescent="0.25">
      <c r="A15" t="s">
        <v>202</v>
      </c>
      <c r="C15" s="92">
        <v>0</v>
      </c>
      <c r="D15" s="92">
        <v>0</v>
      </c>
      <c r="E15" s="92">
        <v>0</v>
      </c>
      <c r="F15" s="92">
        <v>0</v>
      </c>
      <c r="G15" s="92">
        <v>0</v>
      </c>
      <c r="H15" s="92">
        <v>0</v>
      </c>
      <c r="I15" s="92">
        <v>0</v>
      </c>
      <c r="J15" s="92">
        <v>0</v>
      </c>
      <c r="K15" s="92">
        <v>0</v>
      </c>
      <c r="L15" s="92">
        <v>0</v>
      </c>
      <c r="M15" s="92">
        <f t="shared" si="1"/>
        <v>0</v>
      </c>
    </row>
    <row r="16" spans="1:14" x14ac:dyDescent="0.25">
      <c r="A16" t="s">
        <v>203</v>
      </c>
      <c r="C16" s="92">
        <v>0</v>
      </c>
      <c r="D16" s="92">
        <v>0</v>
      </c>
      <c r="E16" s="92">
        <v>0</v>
      </c>
      <c r="F16" s="92">
        <v>0</v>
      </c>
      <c r="G16" s="92">
        <v>0</v>
      </c>
      <c r="H16" s="92">
        <v>0</v>
      </c>
      <c r="I16" s="92">
        <v>0</v>
      </c>
      <c r="J16" s="92">
        <v>0</v>
      </c>
      <c r="K16" s="92">
        <v>0</v>
      </c>
      <c r="L16" s="92">
        <v>0</v>
      </c>
      <c r="M16" s="92">
        <f t="shared" si="1"/>
        <v>0</v>
      </c>
    </row>
    <row r="17" spans="3:13" ht="15.75" thickBot="1" x14ac:dyDescent="0.3">
      <c r="C17" s="81">
        <f t="shared" ref="C17:M17" si="2">SUM(C13:C16)</f>
        <v>0</v>
      </c>
      <c r="D17" s="81">
        <f t="shared" si="2"/>
        <v>0</v>
      </c>
      <c r="E17" s="81">
        <f t="shared" si="2"/>
        <v>0</v>
      </c>
      <c r="F17" s="81">
        <f t="shared" si="2"/>
        <v>0</v>
      </c>
      <c r="G17" s="81">
        <f t="shared" si="2"/>
        <v>0</v>
      </c>
      <c r="H17" s="81">
        <f t="shared" si="2"/>
        <v>0</v>
      </c>
      <c r="I17" s="81">
        <f t="shared" si="2"/>
        <v>0</v>
      </c>
      <c r="J17" s="81">
        <f t="shared" si="2"/>
        <v>0</v>
      </c>
      <c r="K17" s="81">
        <f t="shared" si="2"/>
        <v>0</v>
      </c>
      <c r="L17" s="81">
        <f t="shared" si="2"/>
        <v>0</v>
      </c>
      <c r="M17" s="81">
        <f t="shared" si="2"/>
        <v>0</v>
      </c>
    </row>
    <row r="18" spans="3:13" ht="15.75" thickTop="1" x14ac:dyDescent="0.25"/>
  </sheetData>
  <mergeCells count="5">
    <mergeCell ref="I4:M4"/>
    <mergeCell ref="I5:M5"/>
    <mergeCell ref="I6:M6"/>
    <mergeCell ref="I7:M7"/>
    <mergeCell ref="I8:M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F7790-A02F-4E8D-8AAD-F83C72DD207B}">
  <dimension ref="A1:O17"/>
  <sheetViews>
    <sheetView zoomScale="110" zoomScaleNormal="110" workbookViewId="0"/>
  </sheetViews>
  <sheetFormatPr defaultColWidth="8.85546875" defaultRowHeight="15" x14ac:dyDescent="0.25"/>
  <cols>
    <col min="1" max="1" width="19.7109375" customWidth="1"/>
    <col min="2" max="2" width="23.42578125" customWidth="1"/>
    <col min="3" max="3" width="18" customWidth="1"/>
    <col min="4" max="14" width="15.5703125" customWidth="1"/>
    <col min="15" max="15" width="76.7109375" customWidth="1"/>
  </cols>
  <sheetData>
    <row r="1" spans="1:15" ht="18.75" x14ac:dyDescent="0.3">
      <c r="A1" s="90"/>
    </row>
    <row r="2" spans="1:15" ht="18.75" x14ac:dyDescent="0.3">
      <c r="A2" s="90"/>
      <c r="B2" s="76"/>
    </row>
    <row r="3" spans="1:15" ht="15.75" x14ac:dyDescent="0.25">
      <c r="A3" s="107"/>
      <c r="B3" s="76"/>
    </row>
    <row r="4" spans="1:15" x14ac:dyDescent="0.25">
      <c r="A4" s="113"/>
      <c r="B4" s="113"/>
      <c r="C4" s="114"/>
      <c r="D4" s="113"/>
      <c r="E4" s="113"/>
      <c r="F4" s="113"/>
      <c r="G4" s="113"/>
      <c r="H4" s="113"/>
      <c r="I4" s="113"/>
      <c r="J4" s="134"/>
      <c r="K4" s="134"/>
      <c r="L4" s="134"/>
      <c r="M4" s="134"/>
      <c r="N4" s="134"/>
    </row>
    <row r="5" spans="1:15" x14ac:dyDescent="0.25">
      <c r="C5" s="83"/>
      <c r="D5" s="115"/>
      <c r="E5" s="115"/>
      <c r="F5" s="115"/>
      <c r="G5" s="115"/>
      <c r="H5" s="115"/>
      <c r="I5" s="115"/>
      <c r="J5" s="128"/>
      <c r="K5" s="128"/>
      <c r="L5" s="128"/>
      <c r="M5" s="128"/>
      <c r="N5" s="128"/>
    </row>
    <row r="6" spans="1:15" x14ac:dyDescent="0.25">
      <c r="C6" s="83"/>
      <c r="D6" s="115"/>
      <c r="E6" s="115"/>
      <c r="F6" s="115"/>
      <c r="G6" s="115"/>
      <c r="H6" s="115"/>
      <c r="I6" s="115"/>
      <c r="J6" s="128"/>
      <c r="K6" s="128"/>
      <c r="L6" s="128"/>
      <c r="M6" s="128"/>
      <c r="N6" s="128"/>
    </row>
    <row r="7" spans="1:15" x14ac:dyDescent="0.25">
      <c r="C7" s="83"/>
      <c r="D7" s="115"/>
      <c r="E7" s="115"/>
      <c r="F7" s="115"/>
      <c r="G7" s="115"/>
      <c r="H7" s="115"/>
      <c r="I7" s="115"/>
      <c r="J7" s="128"/>
      <c r="K7" s="128"/>
      <c r="L7" s="128"/>
      <c r="M7" s="128"/>
      <c r="N7" s="128"/>
    </row>
    <row r="8" spans="1:15" x14ac:dyDescent="0.25">
      <c r="C8" s="83"/>
      <c r="D8" s="115"/>
      <c r="E8" s="115"/>
      <c r="F8" s="115"/>
      <c r="G8" s="115"/>
      <c r="H8" s="115"/>
      <c r="I8" s="115"/>
      <c r="J8" s="128"/>
      <c r="K8" s="128"/>
      <c r="L8" s="128"/>
      <c r="M8" s="128"/>
      <c r="N8" s="128"/>
    </row>
    <row r="9" spans="1:15" x14ac:dyDescent="0.25">
      <c r="C9" s="83"/>
      <c r="D9" s="83"/>
      <c r="E9" s="83"/>
      <c r="F9" s="83"/>
      <c r="G9" s="83"/>
      <c r="H9" s="83"/>
      <c r="I9" s="83"/>
    </row>
    <row r="10" spans="1:15" ht="18.75" x14ac:dyDescent="0.3">
      <c r="A10" s="90"/>
      <c r="B10" s="76"/>
    </row>
    <row r="11" spans="1:15" ht="15.75" x14ac:dyDescent="0.25">
      <c r="A11" s="107"/>
      <c r="B11" s="76"/>
    </row>
    <row r="12" spans="1:15" x14ac:dyDescent="0.25">
      <c r="A12" s="113"/>
      <c r="B12" s="113"/>
      <c r="C12" s="114"/>
      <c r="D12" s="113"/>
      <c r="E12" s="113"/>
      <c r="F12" s="113"/>
      <c r="G12" s="113"/>
      <c r="H12" s="113"/>
      <c r="I12" s="113"/>
      <c r="J12" s="113"/>
      <c r="K12" s="113"/>
      <c r="L12" s="113"/>
      <c r="M12" s="113"/>
      <c r="N12" s="113"/>
      <c r="O12" s="113"/>
    </row>
    <row r="13" spans="1:15" x14ac:dyDescent="0.25">
      <c r="C13" s="83"/>
      <c r="D13" s="115"/>
      <c r="E13" s="115"/>
      <c r="F13" s="115"/>
      <c r="G13" s="115"/>
      <c r="H13" s="115"/>
      <c r="I13" s="115"/>
      <c r="J13" s="115"/>
      <c r="K13" s="115"/>
      <c r="L13" s="115"/>
      <c r="M13" s="115"/>
      <c r="N13" s="115"/>
    </row>
    <row r="14" spans="1:15" x14ac:dyDescent="0.25">
      <c r="C14" s="83"/>
      <c r="D14" s="115"/>
      <c r="E14" s="115"/>
      <c r="F14" s="115"/>
      <c r="G14" s="115"/>
      <c r="H14" s="115"/>
      <c r="I14" s="115"/>
      <c r="J14" s="115"/>
      <c r="K14" s="115"/>
      <c r="L14" s="115"/>
      <c r="M14" s="115"/>
      <c r="N14" s="115"/>
    </row>
    <row r="15" spans="1:15" x14ac:dyDescent="0.25">
      <c r="C15" s="83"/>
      <c r="D15" s="115"/>
      <c r="E15" s="115"/>
      <c r="F15" s="115"/>
      <c r="G15" s="115"/>
      <c r="H15" s="115"/>
      <c r="I15" s="115"/>
      <c r="J15" s="115"/>
      <c r="K15" s="115"/>
      <c r="L15" s="115"/>
      <c r="M15" s="115"/>
      <c r="N15" s="115"/>
    </row>
    <row r="16" spans="1:15" x14ac:dyDescent="0.25">
      <c r="C16" s="83"/>
      <c r="D16" s="115"/>
      <c r="E16" s="115"/>
      <c r="F16" s="115"/>
      <c r="G16" s="115"/>
      <c r="H16" s="115"/>
      <c r="I16" s="115"/>
      <c r="J16" s="115"/>
      <c r="K16" s="115"/>
      <c r="L16" s="115"/>
      <c r="M16" s="115"/>
      <c r="N16" s="115"/>
    </row>
    <row r="17" spans="3:14" x14ac:dyDescent="0.25">
      <c r="C17" s="83"/>
      <c r="D17" s="83"/>
      <c r="E17" s="83"/>
      <c r="F17" s="83"/>
      <c r="G17" s="83"/>
      <c r="H17" s="83"/>
      <c r="I17" s="83"/>
      <c r="J17" s="83"/>
      <c r="K17" s="83"/>
      <c r="L17" s="83"/>
      <c r="M17" s="83"/>
      <c r="N17" s="83"/>
    </row>
  </sheetData>
  <mergeCells count="5">
    <mergeCell ref="J4:N4"/>
    <mergeCell ref="J5:N5"/>
    <mergeCell ref="J6:N6"/>
    <mergeCell ref="J7:N7"/>
    <mergeCell ref="J8:N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717e1ea-0914-4740-b948-7112a256017e" xsi:nil="true"/>
    <lcf76f155ced4ddcb4097134ff3c332f xmlns="bd5f0357-0c7c-43e3-b66f-404a78ae9c7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FAE6D3419F3C546B7C008DE96626363" ma:contentTypeVersion="16" ma:contentTypeDescription="Create a new document." ma:contentTypeScope="" ma:versionID="766aa59a1dca54d443ab1c379f58747f">
  <xsd:schema xmlns:xsd="http://www.w3.org/2001/XMLSchema" xmlns:xs="http://www.w3.org/2001/XMLSchema" xmlns:p="http://schemas.microsoft.com/office/2006/metadata/properties" xmlns:ns2="bd5f0357-0c7c-43e3-b66f-404a78ae9c73" xmlns:ns3="6717e1ea-0914-4740-b948-7112a256017e" targetNamespace="http://schemas.microsoft.com/office/2006/metadata/properties" ma:root="true" ma:fieldsID="7cb3d5ae762b328128b0fbd0433ca559" ns2:_="" ns3:_="">
    <xsd:import namespace="bd5f0357-0c7c-43e3-b66f-404a78ae9c73"/>
    <xsd:import namespace="6717e1ea-0914-4740-b948-7112a256017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5f0357-0c7c-43e3-b66f-404a78ae9c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f32670a-a1c2-4b04-a404-493e7b8f2dc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717e1ea-0914-4740-b948-7112a256017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ee3b26e-7efc-4b44-8a6a-e13d2dcb1fd4}" ma:internalName="TaxCatchAll" ma:showField="CatchAllData" ma:web="6717e1ea-0914-4740-b948-7112a256017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652E5-4941-4CA3-A226-BC7B8E730A16}">
  <ds:schemaRefs>
    <ds:schemaRef ds:uri="http://schemas.microsoft.com/sharepoint/v3/contenttype/forms"/>
  </ds:schemaRefs>
</ds:datastoreItem>
</file>

<file path=customXml/itemProps2.xml><?xml version="1.0" encoding="utf-8"?>
<ds:datastoreItem xmlns:ds="http://schemas.openxmlformats.org/officeDocument/2006/customXml" ds:itemID="{8E34EF93-9380-49E7-8ACC-3AE08D418F37}">
  <ds:schemaRefs>
    <ds:schemaRef ds:uri="http://www.w3.org/XML/1998/namespace"/>
    <ds:schemaRef ds:uri="http://purl.org/dc/terms/"/>
    <ds:schemaRef ds:uri="bd5f0357-0c7c-43e3-b66f-404a78ae9c73"/>
    <ds:schemaRef ds:uri="6717e1ea-0914-4740-b948-7112a256017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35112610-2316-4C9B-AE5F-3507B810C3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5f0357-0c7c-43e3-b66f-404a78ae9c73"/>
    <ds:schemaRef ds:uri="6717e1ea-0914-4740-b948-7112a25601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HR budget - Oracle</vt:lpstr>
      <vt:lpstr>A-Instructions</vt:lpstr>
      <vt:lpstr>B-Total Costs 5-Year Agreement</vt:lpstr>
      <vt:lpstr>C-Total Costs 10-Year Agreement</vt:lpstr>
      <vt:lpstr>E-Implementation Costs</vt:lpstr>
      <vt:lpstr>F-Optional Ongoing Costs</vt:lpstr>
      <vt:lpstr>G-Florida Poly Staffing</vt:lpstr>
      <vt:lpstr>H-Value-Added Services</vt:lpstr>
      <vt:lpstr>D-Intentionally Left Blank</vt:lpstr>
      <vt:lpstr>DNU HR budget - Oracle - old</vt:lpstr>
      <vt:lpstr>budget for presentation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Spies</dc:creator>
  <cp:keywords/>
  <dc:description/>
  <cp:lastModifiedBy>Sue Spies</cp:lastModifiedBy>
  <cp:revision/>
  <cp:lastPrinted>2022-06-24T19:45:59Z</cp:lastPrinted>
  <dcterms:created xsi:type="dcterms:W3CDTF">2020-04-08T15:52:57Z</dcterms:created>
  <dcterms:modified xsi:type="dcterms:W3CDTF">2023-02-07T22:23:30Z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0x010100CFAE6D3419F3C546B7C008DE96626363</vt:lpwstr>
  </property>
  <property fmtid="{D5CDD505-2E9C-101B-9397-08002B2CF9AE}" pid="3" name="Order">
    <vt:r8>3035300</vt:r8>
  </property>
  <property fmtid="{D5CDD505-2E9C-101B-9397-08002B2CF9AE}" pid="4" name="xd_Signature">
    <vt:bool>false</vt:bool>
  </property>
  <property fmtid="{D5CDD505-2E9C-101B-9397-08002B2CF9AE}" pid="5" name="xd_ProgID">
    <vt:lpwstr/>
  </property>
  <property fmtid="{D5CDD505-2E9C-101B-9397-08002B2CF9AE}" pid="6" name="TriggerFlowInfo">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MediaServiceImageTags">
    <vt:lpwstr/>
  </property>
</Properties>
</file>